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0" yWindow="10" windowWidth="13260" windowHeight="7900" activeTab="0"/>
  </bookViews>
  <sheets>
    <sheet name="Graphing Dir. and Inv. Prop." sheetId="1" r:id="rId1"/>
    <sheet name="Data" sheetId="2" r:id="rId2"/>
    <sheet name="Graphs" sheetId="3" r:id="rId3"/>
    <sheet name="Additional Data Sets" sheetId="4" r:id="rId4"/>
    <sheet name="Pressure- Volume" sheetId="5" r:id="rId5"/>
    <sheet name="Random Inverse Square" sheetId="6" r:id="rId6"/>
    <sheet name="Electric Force" sheetId="7" r:id="rId7"/>
    <sheet name="Gravity" sheetId="8" r:id="rId8"/>
  </sheets>
  <definedNames>
    <definedName name="_xlnm.Print_Area" localSheetId="5">'Random Inverse Square'!$A$1:$B$7</definedName>
  </definedNames>
  <calcPr fullCalcOnLoad="1"/>
</workbook>
</file>

<file path=xl/sharedStrings.xml><?xml version="1.0" encoding="utf-8"?>
<sst xmlns="http://schemas.openxmlformats.org/spreadsheetml/2006/main" count="115" uniqueCount="99">
  <si>
    <t>Graphing Activity for Chemistry</t>
  </si>
  <si>
    <t>Data Sets</t>
  </si>
  <si>
    <t>Molar Absorptivity at 273 nm</t>
  </si>
  <si>
    <t>Concentration of Caffeine (mol/L)</t>
  </si>
  <si>
    <t>Absorbance</t>
  </si>
  <si>
    <t>Concentration of Caffeine (mg/L)</t>
  </si>
  <si>
    <t>Beer's Law for Caffeine at 273 nm</t>
  </si>
  <si>
    <t>9090 ± 71</t>
  </si>
  <si>
    <t>Newton's Second Law, Constant m</t>
  </si>
  <si>
    <t>Force (newtons, N)</t>
  </si>
  <si>
    <r>
      <t>Acceleration (m/s</t>
    </r>
    <r>
      <rPr>
        <b/>
        <vertAlign val="superscript"/>
        <sz val="10"/>
        <rFont val="Arial"/>
        <family val="2"/>
      </rPr>
      <t>2</t>
    </r>
    <r>
      <rPr>
        <b/>
        <sz val="10"/>
        <rFont val="Arial"/>
        <family val="2"/>
      </rPr>
      <t>)</t>
    </r>
  </si>
  <si>
    <t>Newton's Second Law, Constant F</t>
  </si>
  <si>
    <t>Mass (kg)</t>
  </si>
  <si>
    <t>Temperature (K)</t>
  </si>
  <si>
    <t>Pressure (atm)</t>
  </si>
  <si>
    <r>
      <t>Temperature vs. Pressure, 1</t>
    </r>
    <r>
      <rPr>
        <b/>
        <vertAlign val="superscript"/>
        <sz val="10"/>
        <rFont val="Arial"/>
        <family val="2"/>
      </rPr>
      <t>st</t>
    </r>
    <r>
      <rPr>
        <b/>
        <sz val="10"/>
        <rFont val="Arial"/>
        <family val="2"/>
      </rPr>
      <t xml:space="preserve"> Data Set</t>
    </r>
  </si>
  <si>
    <r>
      <t>Temperature vs. Pressure, 2</t>
    </r>
    <r>
      <rPr>
        <b/>
        <vertAlign val="superscript"/>
        <sz val="10"/>
        <rFont val="Arial"/>
        <family val="2"/>
      </rPr>
      <t>nd</t>
    </r>
    <r>
      <rPr>
        <b/>
        <sz val="10"/>
        <rFont val="Arial"/>
        <family val="2"/>
      </rPr>
      <t xml:space="preserve"> Data Set</t>
    </r>
  </si>
  <si>
    <t>Inverse Mass (1/kg)</t>
  </si>
  <si>
    <t>Density Data Set (Iron)</t>
  </si>
  <si>
    <r>
      <t>Volume (cm</t>
    </r>
    <r>
      <rPr>
        <b/>
        <vertAlign val="superscript"/>
        <sz val="10"/>
        <rFont val="Arial"/>
        <family val="2"/>
      </rPr>
      <t>3</t>
    </r>
    <r>
      <rPr>
        <b/>
        <sz val="10"/>
        <rFont val="Arial"/>
        <family val="2"/>
      </rPr>
      <t>)</t>
    </r>
  </si>
  <si>
    <t>Mass (g)</t>
  </si>
  <si>
    <t>do not use in the activity</t>
  </si>
  <si>
    <t>do not give the data below</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</si>
  <si>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</si>
  <si>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</si>
  <si>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</si>
  <si>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</si>
  <si>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</si>
  <si>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</si>
  <si>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</si>
  <si>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</si>
  <si>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</si>
  <si>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</si>
  <si>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</si>
  <si>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</si>
  <si>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</si>
  <si>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</si>
  <si>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</si>
  <si>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</si>
  <si>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</si>
  <si>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</si>
  <si>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</si>
  <si>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</si>
  <si>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</si>
  <si>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</si>
  <si>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</si>
  <si>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</si>
  <si>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X Variable 1</t>
  </si>
  <si>
    <t>Rate of Cooling</t>
  </si>
  <si>
    <t>Rate of Change of Position</t>
  </si>
  <si>
    <t>Rate of Reaction</t>
  </si>
  <si>
    <t>Another Beer's Law Data set</t>
  </si>
  <si>
    <t>A P-V Data Set</t>
  </si>
  <si>
    <t>Feet</t>
  </si>
  <si>
    <t>Miles</t>
  </si>
  <si>
    <t>Meters</t>
  </si>
  <si>
    <t>C</t>
  </si>
  <si>
    <t>In. Hg.  Abs.</t>
  </si>
  <si>
    <t>mm Hg. Abs.</t>
  </si>
  <si>
    <t>PSIA</t>
  </si>
  <si>
    <t>Kg / sq. cm</t>
  </si>
  <si>
    <t>kPa A</t>
  </si>
  <si>
    <t>Atm</t>
  </si>
  <si>
    <t>Pressure</t>
  </si>
  <si>
    <t>Volume</t>
  </si>
  <si>
    <t>1/Volume</t>
  </si>
  <si>
    <t>of one mole of gas at 298 K</t>
  </si>
  <si>
    <t>Volume (L)</t>
  </si>
  <si>
    <t>Find the constant of proportionality through the transformation of the dependent variable. That is, change one of the variables so that the graph is linear. What kind of relationship is this, an inverse or direct proportion? What are the units of the slope? What are the units of the y-intercept?</t>
  </si>
  <si>
    <t>Distance (m)</t>
  </si>
  <si>
    <t>The force between two electrons as a function of distance</t>
  </si>
  <si>
    <t>Force (dynes)</t>
  </si>
  <si>
    <t>Chemistry 4 Homework: Graphing Proportions</t>
  </si>
  <si>
    <r>
      <t>1 N = 1x10</t>
    </r>
    <r>
      <rPr>
        <vertAlign val="superscript"/>
        <sz val="10"/>
        <rFont val="Arial"/>
        <family val="2"/>
      </rPr>
      <t>5</t>
    </r>
    <r>
      <rPr>
        <sz val="10"/>
        <rFont val="Arial"/>
        <family val="0"/>
      </rPr>
      <t xml:space="preserve"> dynes</t>
    </r>
  </si>
  <si>
    <r>
      <t>The relationship between the distance between two electrons and the electric force between them is an inverse square proportion. To graph the data as a straight line it is necessary to take the inverse square of the distance (1/d</t>
    </r>
    <r>
      <rPr>
        <vertAlign val="superscript"/>
        <sz val="10"/>
        <rFont val="Arial"/>
        <family val="2"/>
      </rPr>
      <t>2</t>
    </r>
    <r>
      <rPr>
        <sz val="10"/>
        <rFont val="Arial"/>
        <family val="0"/>
      </rPr>
      <t>). Find the constant of proportionality when these data are graphed to show a straight line. Find the units of the slope of this line and the units of the y-intercept.
This assignment is due Tuesday Dec 4</t>
    </r>
    <r>
      <rPr>
        <vertAlign val="superscript"/>
        <sz val="10"/>
        <rFont val="Arial"/>
        <family val="2"/>
      </rPr>
      <t>th</t>
    </r>
    <r>
      <rPr>
        <sz val="10"/>
        <rFont val="Arial"/>
        <family val="0"/>
      </rPr>
      <t>.</t>
    </r>
  </si>
  <si>
    <t>Force (N)</t>
  </si>
  <si>
    <t>Radius of the Earth</t>
  </si>
  <si>
    <t>Mass of the Earth</t>
  </si>
  <si>
    <t>kg</t>
  </si>
  <si>
    <t>meters</t>
  </si>
  <si>
    <t>forget this one…you need either logarithmic paper or to use values which would never lead you to an inverse square law</t>
  </si>
  <si>
    <t>N</t>
  </si>
  <si>
    <t>1/M^2</t>
  </si>
  <si>
    <t>varies by ± 0.3</t>
  </si>
  <si>
    <t>Impossible to graph conveniently</t>
  </si>
  <si>
    <t>This example violates the principle of the independent and dependent variable. Acceleration depends on Force but should be graphed on the x-axis because when it is the slope equals the mass being accelerated: F = ma is then analagous to y = mx.
I had originally calculated the acceleration incorrectly and this led to the wrong values being published on the assignment (Fall 2007)</t>
  </si>
  <si>
    <t>exact</t>
  </si>
  <si>
    <t>M (feynmans)</t>
  </si>
  <si>
    <t>N (sagans)</t>
  </si>
  <si>
    <t>replace with this data set next time</t>
  </si>
  <si>
    <t>X (h)</t>
  </si>
  <si>
    <t>Y (w)</t>
  </si>
  <si>
    <t>1/P (1/mmHg)</t>
  </si>
  <si>
    <t>ln (P)</t>
  </si>
  <si>
    <t>Travel Time (s)</t>
  </si>
  <si>
    <t>Speed (m/s)</t>
  </si>
  <si>
    <t>Inverse Travel Time (s)</t>
  </si>
  <si>
    <t>The slope of this line is the distance traveled at each speed.</t>
  </si>
  <si>
    <t>The slope of this line is the constant of the proportion between T and P.</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</si>
</sst>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E+00"/>
    <numFmt numFmtId="166" formatCode="0.0000"/>
    <numFmt numFmtId="167" formatCode="0.000"/>
    <numFmt numFmtId="168" formatCode="0.00000000"/>
    <numFmt numFmtId="169" formatCode="0.0000000"/>
    <numFmt numFmtId="170" formatCode="0.000000"/>
    <numFmt numFmtId="171" formatCode="0.00000"/>
    <numFmt numFmtId="172" formatCode="0.0E+00"/>
    <numFmt numFmtId="173" formatCode="&quot;Yes&quot;;&quot;Yes&quot;;&quot;No&quot;"/>
    <numFmt numFmtId="174" formatCode="&quot;True&quot;;&quot;True&quot;;&quot;False&quot;"/>
    <numFmt numFmtId="175" formatCode="&quot;On&quot;;&quot;On&quot;;&quot;Off&quot;"/>
    <numFmt numFmtId="176" formatCode="[$€-2]\ #,##0.00_);[Red]\([$€-2]\ #,##0.00\)"/>
  </numFmts>
  <fonts count="67">
    <font>
      <sz val="10"/>
      <name val="Arial"/>
      <family val="0"/>
    </font>
    <font>
      <b/>
      <sz val="10"/>
      <name val="Arial"/>
      <family val="2"/>
    </font>
    <font>
      <sz val="12"/>
      <name val="Arial"/>
      <family val="0"/>
    </font>
    <font>
      <b/>
      <vertAlign val="superscript"/>
      <sz val="10"/>
      <name val="Arial"/>
      <family val="2"/>
    </font>
    <font>
      <sz val="8"/>
      <name val="Arial"/>
      <family val="0"/>
    </font>
    <font>
      <i/>
      <sz val="10"/>
      <name val="Arial"/>
      <family val="0"/>
    </font>
    <font>
      <sz val="12"/>
      <color indexed="8"/>
      <name val="Times New Roman"/>
      <family val="1"/>
    </font>
    <font>
      <b/>
      <sz val="12"/>
      <color indexed="8"/>
      <name val="Times New Roman"/>
      <family val="1"/>
    </font>
    <font>
      <vertAlign val="superscript"/>
      <sz val="10"/>
      <name val="Arial"/>
      <family val="2"/>
    </font>
    <font>
      <u val="single"/>
      <sz val="10"/>
      <color indexed="12"/>
      <name val="Arial"/>
      <family val="0"/>
    </font>
    <font>
      <u val="single"/>
      <sz val="10"/>
      <color indexed="36"/>
      <name val="Arial"/>
      <family val="0"/>
    </font>
    <font>
      <sz val="10"/>
      <color indexed="8"/>
      <name val="Arial"/>
      <family val="0"/>
    </font>
    <font>
      <vertAlign val="superscript"/>
      <sz val="10"/>
      <color indexed="8"/>
      <name val="Arial"/>
      <family val="0"/>
    </font>
    <font>
      <sz val="8.75"/>
      <color indexed="8"/>
      <name val="Arial"/>
      <family val="0"/>
    </font>
    <font>
      <sz val="9.2"/>
      <color indexed="8"/>
      <name val="Arial"/>
      <family val="0"/>
    </font>
    <font>
      <sz val="10.25"/>
      <color indexed="8"/>
      <name val="Arial"/>
      <family val="0"/>
    </font>
    <font>
      <vertAlign val="superscript"/>
      <sz val="10.25"/>
      <color indexed="8"/>
      <name val="Arial"/>
      <family val="0"/>
    </font>
    <font>
      <sz val="23.5"/>
      <color indexed="8"/>
      <name val="Arial"/>
      <family val="0"/>
    </font>
    <font>
      <sz val="9"/>
      <color indexed="8"/>
      <name val="Arial"/>
      <family val="0"/>
    </font>
    <font>
      <sz val="10"/>
      <color indexed="8"/>
      <name val="Calibri"/>
      <family val="0"/>
    </font>
    <font>
      <sz val="9"/>
      <color indexed="63"/>
      <name val="Calibri"/>
      <family val="0"/>
    </font>
    <font>
      <vertAlign val="superscript"/>
      <sz val="9"/>
      <color indexed="63"/>
      <name val="Calibri"/>
      <family val="0"/>
    </font>
    <font>
      <sz val="12"/>
      <name val="Garamond"/>
      <family val="1"/>
    </font>
    <font>
      <sz val="12"/>
      <color indexed="8"/>
      <name val="Lucida Sans"/>
      <family val="2"/>
    </font>
    <font>
      <sz val="12"/>
      <color indexed="9"/>
      <name val="Lucida Sans"/>
      <family val="2"/>
    </font>
    <font>
      <sz val="12"/>
      <color indexed="20"/>
      <name val="Lucida Sans"/>
      <family val="2"/>
    </font>
    <font>
      <b/>
      <sz val="12"/>
      <color indexed="52"/>
      <name val="Lucida Sans"/>
      <family val="2"/>
    </font>
    <font>
      <b/>
      <sz val="12"/>
      <color indexed="9"/>
      <name val="Lucida Sans"/>
      <family val="2"/>
    </font>
    <font>
      <i/>
      <sz val="12"/>
      <color indexed="23"/>
      <name val="Lucida Sans"/>
      <family val="2"/>
    </font>
    <font>
      <sz val="12"/>
      <color indexed="17"/>
      <name val="Lucida Sans"/>
      <family val="2"/>
    </font>
    <font>
      <b/>
      <sz val="15"/>
      <color indexed="54"/>
      <name val="Lucida Sans"/>
      <family val="2"/>
    </font>
    <font>
      <b/>
      <sz val="13"/>
      <color indexed="54"/>
      <name val="Lucida Sans"/>
      <family val="2"/>
    </font>
    <font>
      <b/>
      <sz val="11"/>
      <color indexed="54"/>
      <name val="Lucida Sans"/>
      <family val="2"/>
    </font>
    <font>
      <sz val="12"/>
      <color indexed="62"/>
      <name val="Lucida Sans"/>
      <family val="2"/>
    </font>
    <font>
      <sz val="12"/>
      <color indexed="52"/>
      <name val="Lucida Sans"/>
      <family val="2"/>
    </font>
    <font>
      <sz val="12"/>
      <color indexed="60"/>
      <name val="Lucida Sans"/>
      <family val="2"/>
    </font>
    <font>
      <b/>
      <sz val="12"/>
      <color indexed="63"/>
      <name val="Lucida Sans"/>
      <family val="2"/>
    </font>
    <font>
      <sz val="18"/>
      <color indexed="54"/>
      <name val="Calibri Light"/>
      <family val="2"/>
    </font>
    <font>
      <b/>
      <sz val="12"/>
      <color indexed="8"/>
      <name val="Lucida Sans"/>
      <family val="2"/>
    </font>
    <font>
      <sz val="12"/>
      <color indexed="10"/>
      <name val="Lucida Sans"/>
      <family val="2"/>
    </font>
    <font>
      <sz val="14"/>
      <name val="Arial"/>
      <family val="2"/>
    </font>
    <font>
      <sz val="14"/>
      <color indexed="8"/>
      <name val="Calibri"/>
      <family val="0"/>
    </font>
    <font>
      <b/>
      <sz val="14"/>
      <color indexed="8"/>
      <name val="Calibri"/>
      <family val="0"/>
    </font>
    <font>
      <b/>
      <sz val="16.8"/>
      <color indexed="8"/>
      <name val="Calibri"/>
      <family val="0"/>
    </font>
    <font>
      <sz val="10"/>
      <color indexed="63"/>
      <name val="Calibri"/>
      <family val="0"/>
    </font>
    <font>
      <sz val="14"/>
      <color indexed="63"/>
      <name val="Calibri"/>
      <family val="0"/>
    </font>
    <font>
      <b/>
      <sz val="10"/>
      <color indexed="8"/>
      <name val="Arial"/>
      <family val="0"/>
    </font>
    <font>
      <b/>
      <sz val="12"/>
      <color indexed="8"/>
      <name val="Arial"/>
      <family val="0"/>
    </font>
    <font>
      <sz val="11"/>
      <name val="Calibri"/>
      <family val="0"/>
    </font>
    <font>
      <b/>
      <vertAlign val="superscript"/>
      <sz val="10"/>
      <color indexed="8"/>
      <name val="Arial"/>
      <family val="0"/>
    </font>
    <font>
      <sz val="12"/>
      <color theme="1"/>
      <name val="Lucida Sans"/>
      <family val="2"/>
    </font>
    <font>
      <sz val="12"/>
      <color theme="0"/>
      <name val="Lucida Sans"/>
      <family val="2"/>
    </font>
    <font>
      <sz val="12"/>
      <color rgb="FF9C0006"/>
      <name val="Lucida Sans"/>
      <family val="2"/>
    </font>
    <font>
      <b/>
      <sz val="12"/>
      <color rgb="FFFA7D00"/>
      <name val="Lucida Sans"/>
      <family val="2"/>
    </font>
    <font>
      <b/>
      <sz val="12"/>
      <color theme="0"/>
      <name val="Lucida Sans"/>
      <family val="2"/>
    </font>
    <font>
      <i/>
      <sz val="12"/>
      <color rgb="FF7F7F7F"/>
      <name val="Lucida Sans"/>
      <family val="2"/>
    </font>
    <font>
      <sz val="12"/>
      <color rgb="FF006100"/>
      <name val="Lucida Sans"/>
      <family val="2"/>
    </font>
    <font>
      <b/>
      <sz val="15"/>
      <color theme="3"/>
      <name val="Lucida Sans"/>
      <family val="2"/>
    </font>
    <font>
      <b/>
      <sz val="13"/>
      <color theme="3"/>
      <name val="Lucida Sans"/>
      <family val="2"/>
    </font>
    <font>
      <b/>
      <sz val="11"/>
      <color theme="3"/>
      <name val="Lucida Sans"/>
      <family val="2"/>
    </font>
    <font>
      <sz val="12"/>
      <color rgb="FF3F3F76"/>
      <name val="Lucida Sans"/>
      <family val="2"/>
    </font>
    <font>
      <sz val="12"/>
      <color rgb="FFFA7D00"/>
      <name val="Lucida Sans"/>
      <family val="2"/>
    </font>
    <font>
      <sz val="12"/>
      <color rgb="FF9C6500"/>
      <name val="Lucida Sans"/>
      <family val="2"/>
    </font>
    <font>
      <b/>
      <sz val="12"/>
      <color rgb="FF3F3F3F"/>
      <name val="Lucida Sans"/>
      <family val="2"/>
    </font>
    <font>
      <sz val="18"/>
      <color theme="3"/>
      <name val="Calibri Light"/>
      <family val="2"/>
    </font>
    <font>
      <b/>
      <sz val="12"/>
      <color theme="1"/>
      <name val="Lucida Sans"/>
      <family val="2"/>
    </font>
    <font>
      <sz val="12"/>
      <color rgb="FFFF0000"/>
      <name val="Lucida San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medium"/>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style="medium">
        <color rgb="FF000000"/>
      </left>
      <right style="medium">
        <color rgb="FF000000"/>
      </right>
      <top style="medium">
        <color rgb="FF000000"/>
      </top>
      <bottom>
        <color indexed="63"/>
      </bottom>
    </border>
    <border>
      <left style="medium">
        <color rgb="FF000000"/>
      </left>
      <right style="medium">
        <color rgb="FF000000"/>
      </right>
      <top style="medium">
        <color rgb="FF000000"/>
      </top>
      <bottom style="medium">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0"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5">
    <xf numFmtId="0" fontId="0" fillId="0" borderId="0" xfId="0" applyAlignment="1">
      <alignment/>
    </xf>
    <xf numFmtId="0" fontId="1" fillId="0" borderId="0" xfId="0" applyFont="1" applyAlignment="1">
      <alignment/>
    </xf>
    <xf numFmtId="0" fontId="0" fillId="0" borderId="0" xfId="0" applyAlignment="1">
      <alignment horizontal="center"/>
    </xf>
    <xf numFmtId="165" fontId="0" fillId="0" borderId="0" xfId="0" applyNumberFormat="1" applyFont="1" applyAlignment="1">
      <alignment horizontal="center"/>
    </xf>
    <xf numFmtId="166" fontId="0" fillId="0" borderId="0" xfId="0" applyNumberFormat="1" applyFont="1" applyAlignment="1">
      <alignment horizontal="center"/>
    </xf>
    <xf numFmtId="167" fontId="0" fillId="0" borderId="0" xfId="0" applyNumberFormat="1" applyFont="1" applyAlignment="1">
      <alignment horizontal="center"/>
    </xf>
    <xf numFmtId="165" fontId="0" fillId="0" borderId="10" xfId="0" applyNumberFormat="1" applyFont="1" applyBorder="1" applyAlignment="1">
      <alignment horizontal="center"/>
    </xf>
    <xf numFmtId="166" fontId="0" fillId="0" borderId="10" xfId="0" applyNumberFormat="1" applyFont="1" applyBorder="1" applyAlignment="1">
      <alignment horizontal="center"/>
    </xf>
    <xf numFmtId="167" fontId="0" fillId="0" borderId="10" xfId="0" applyNumberFormat="1" applyFont="1" applyBorder="1"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0" fontId="1" fillId="0" borderId="0" xfId="0" applyFont="1" applyAlignment="1">
      <alignment horizontal="center"/>
    </xf>
    <xf numFmtId="166" fontId="0" fillId="0" borderId="0" xfId="0" applyNumberFormat="1" applyAlignment="1">
      <alignment horizontal="center"/>
    </xf>
    <xf numFmtId="0" fontId="0" fillId="0" borderId="0" xfId="0" applyFill="1" applyBorder="1" applyAlignment="1">
      <alignment/>
    </xf>
    <xf numFmtId="0" fontId="0" fillId="0" borderId="11" xfId="0" applyFill="1" applyBorder="1" applyAlignment="1">
      <alignment/>
    </xf>
    <xf numFmtId="0" fontId="5" fillId="0" borderId="12" xfId="0" applyFont="1" applyFill="1" applyBorder="1" applyAlignment="1">
      <alignment horizontal="center"/>
    </xf>
    <xf numFmtId="0" fontId="5" fillId="0" borderId="12" xfId="0" applyFont="1" applyFill="1" applyBorder="1" applyAlignment="1">
      <alignment horizontal="centerContinuous"/>
    </xf>
    <xf numFmtId="1" fontId="0" fillId="0" borderId="0" xfId="0" applyNumberFormat="1" applyAlignment="1">
      <alignment/>
    </xf>
    <xf numFmtId="11" fontId="0" fillId="0" borderId="0" xfId="0" applyNumberFormat="1" applyAlignment="1">
      <alignment/>
    </xf>
    <xf numFmtId="0" fontId="0" fillId="0" borderId="13" xfId="0" applyBorder="1" applyAlignment="1">
      <alignment horizontal="center" wrapText="1"/>
    </xf>
    <xf numFmtId="0" fontId="0" fillId="33" borderId="13" xfId="0" applyFill="1" applyBorder="1" applyAlignment="1">
      <alignment horizontal="center" wrapText="1"/>
    </xf>
    <xf numFmtId="0" fontId="0" fillId="0" borderId="13" xfId="0" applyBorder="1" applyAlignment="1">
      <alignment wrapText="1"/>
    </xf>
    <xf numFmtId="0" fontId="6" fillId="0" borderId="13" xfId="0" applyFont="1" applyBorder="1" applyAlignment="1">
      <alignment horizontal="center" wrapText="1"/>
    </xf>
    <xf numFmtId="3" fontId="0" fillId="33" borderId="13" xfId="0" applyNumberFormat="1" applyFill="1" applyBorder="1" applyAlignment="1">
      <alignment horizontal="center" wrapText="1"/>
    </xf>
    <xf numFmtId="3" fontId="0" fillId="0" borderId="13" xfId="0" applyNumberFormat="1" applyBorder="1" applyAlignment="1">
      <alignment horizontal="center" wrapText="1"/>
    </xf>
    <xf numFmtId="0" fontId="7" fillId="34" borderId="13" xfId="0" applyFont="1" applyFill="1" applyBorder="1" applyAlignment="1">
      <alignment horizontal="center" wrapText="1"/>
    </xf>
    <xf numFmtId="0" fontId="7" fillId="34" borderId="14" xfId="0" applyFont="1" applyFill="1" applyBorder="1" applyAlignment="1">
      <alignment horizontal="center" wrapText="1"/>
    </xf>
    <xf numFmtId="2" fontId="0" fillId="0" borderId="0" xfId="0" applyNumberFormat="1" applyAlignment="1">
      <alignment/>
    </xf>
    <xf numFmtId="0" fontId="0" fillId="0" borderId="0" xfId="0" applyAlignment="1">
      <alignment horizontal="left" vertical="top" wrapText="1"/>
    </xf>
    <xf numFmtId="0" fontId="0" fillId="0" borderId="0" xfId="0" applyAlignment="1">
      <alignment wrapText="1"/>
    </xf>
    <xf numFmtId="164" fontId="0" fillId="0" borderId="0" xfId="0" applyNumberFormat="1" applyAlignment="1">
      <alignment/>
    </xf>
    <xf numFmtId="167" fontId="0" fillId="0" borderId="0" xfId="0" applyNumberFormat="1" applyAlignment="1">
      <alignment/>
    </xf>
    <xf numFmtId="1" fontId="0" fillId="0" borderId="15" xfId="0" applyNumberFormat="1" applyBorder="1" applyAlignment="1">
      <alignment horizontal="center"/>
    </xf>
    <xf numFmtId="164" fontId="0" fillId="0" borderId="15" xfId="0" applyNumberFormat="1" applyBorder="1" applyAlignment="1">
      <alignment horizontal="center"/>
    </xf>
    <xf numFmtId="1" fontId="0" fillId="0" borderId="16" xfId="0" applyNumberFormat="1" applyBorder="1" applyAlignment="1">
      <alignment horizontal="center"/>
    </xf>
    <xf numFmtId="164" fontId="0" fillId="0" borderId="16" xfId="0" applyNumberFormat="1" applyBorder="1" applyAlignment="1">
      <alignment horizontal="center"/>
    </xf>
    <xf numFmtId="0" fontId="1" fillId="0" borderId="17" xfId="0" applyFont="1" applyBorder="1" applyAlignment="1">
      <alignment horizontal="center"/>
    </xf>
    <xf numFmtId="0" fontId="7" fillId="34" borderId="0" xfId="0" applyFont="1" applyFill="1" applyBorder="1" applyAlignment="1">
      <alignment horizontal="center" wrapText="1"/>
    </xf>
    <xf numFmtId="0" fontId="22" fillId="0" borderId="18" xfId="0" applyFont="1" applyBorder="1" applyAlignment="1">
      <alignment vertical="center" wrapText="1"/>
    </xf>
    <xf numFmtId="0" fontId="22" fillId="0" borderId="19" xfId="0" applyFont="1" applyBorder="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left" vertical="top" wrapText="1"/>
    </xf>
    <xf numFmtId="0" fontId="0" fillId="0" borderId="0" xfId="0" applyAlignment="1">
      <alignment wrapText="1"/>
    </xf>
    <xf numFmtId="0" fontId="4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80" b="1" i="0" u="none" baseline="0">
                <a:solidFill>
                  <a:srgbClr val="000000"/>
                </a:solidFill>
              </a:rPr>
              <a:t>Temp. vs. Pressure</a:t>
            </a:r>
          </a:p>
        </c:rich>
      </c:tx>
      <c:layout>
        <c:manualLayout>
          <c:xMode val="factor"/>
          <c:yMode val="factor"/>
          <c:x val="0"/>
          <c:y val="-0.01075"/>
        </c:manualLayout>
      </c:layout>
      <c:spPr>
        <a:noFill/>
        <a:ln>
          <a:noFill/>
        </a:ln>
      </c:spPr>
    </c:title>
    <c:plotArea>
      <c:layout>
        <c:manualLayout>
          <c:xMode val="edge"/>
          <c:yMode val="edge"/>
          <c:x val="0.08175"/>
          <c:y val="0.1105"/>
          <c:w val="0.901"/>
          <c:h val="0.80375"/>
        </c:manualLayout>
      </c:layout>
      <c:scatterChart>
        <c:scatterStyle val="lineMarker"/>
        <c:varyColors val="0"/>
        <c:ser>
          <c:idx val="0"/>
          <c:order val="0"/>
          <c:tx>
            <c:strRef>
              <c:f>'Graphing Dir. and Inv. Prop.'!$B$1</c:f>
              <c:strCache>
                <c:ptCount val="1"/>
                <c:pt idx="0">
                  <c:v>Pressure (atm)</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trendline>
            <c:spPr>
              <a:ln w="12700">
                <a:solidFill>
                  <a:srgbClr val="33CCCC"/>
                </a:solidFill>
                <a:prstDash val="sysDot"/>
              </a:ln>
            </c:spPr>
            <c:trendlineType val="linear"/>
            <c:dispEq val="0"/>
            <c:dispRSqr val="0"/>
          </c:trendline>
          <c:trendline>
            <c:spPr>
              <a:ln w="12700">
                <a:solidFill>
                  <a:srgbClr val="33CCCC"/>
                </a:solidFill>
                <a:prstDash val="sysDot"/>
              </a:ln>
            </c:spPr>
            <c:trendlineType val="linear"/>
            <c:dispEq val="0"/>
            <c:dispRSqr val="0"/>
          </c:trendline>
          <c:trendline>
            <c:spPr>
              <a:ln w="12700">
                <a:solidFill>
                  <a:srgbClr val="33CCCC"/>
                </a:solidFill>
                <a:prstDash val="sysDot"/>
              </a:ln>
            </c:spPr>
            <c:trendlineType val="linear"/>
            <c:dispEq val="1"/>
            <c:dispRSqr val="0"/>
            <c:trendlineLbl>
              <c:layout>
                <c:manualLayout>
                  <c:x val="0"/>
                  <c:y val="0"/>
                </c:manualLayout>
              </c:layout>
              <c:txPr>
                <a:bodyPr vert="horz" rot="0" anchor="ctr"/>
                <a:lstStyle/>
                <a:p>
                  <a:pPr algn="ctr">
                    <a:defRPr lang="en-US" cap="none" sz="1400" b="0" i="0" u="none" baseline="0">
                      <a:solidFill>
                        <a:srgbClr val="000000"/>
                      </a:solidFill>
                    </a:defRPr>
                  </a:pPr>
                </a:p>
              </c:txPr>
              <c:numFmt formatCode="General"/>
            </c:trendlineLbl>
          </c:trendline>
          <c:xVal>
            <c:numRef>
              <c:f>'Graphing Dir. and Inv. Prop.'!$A$2:$A$6</c:f>
              <c:numCache/>
            </c:numRef>
          </c:xVal>
          <c:yVal>
            <c:numRef>
              <c:f>'Graphing Dir. and Inv. Prop.'!$B$2:$B$6</c:f>
              <c:numCache/>
            </c:numRef>
          </c:yVal>
          <c:smooth val="0"/>
        </c:ser>
        <c:axId val="34691479"/>
        <c:axId val="43787856"/>
      </c:scatterChart>
      <c:valAx>
        <c:axId val="34691479"/>
        <c:scaling>
          <c:orientation val="minMax"/>
        </c:scaling>
        <c:axPos val="b"/>
        <c:title>
          <c:tx>
            <c:rich>
              <a:bodyPr vert="horz" rot="0" anchor="ctr"/>
              <a:lstStyle/>
              <a:p>
                <a:pPr algn="ctr">
                  <a:defRPr/>
                </a:pPr>
                <a:r>
                  <a:rPr lang="en-US" cap="none" sz="1400" b="1" i="0" u="none" baseline="0">
                    <a:solidFill>
                      <a:srgbClr val="000000"/>
                    </a:solidFill>
                  </a:rPr>
                  <a:t>Temperature (K)</a:t>
                </a:r>
              </a:p>
            </c:rich>
          </c:tx>
          <c:layout>
            <c:manualLayout>
              <c:xMode val="factor"/>
              <c:yMode val="factor"/>
              <c:x val="-0.011"/>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crossAx val="43787856"/>
        <c:crosses val="autoZero"/>
        <c:crossBetween val="midCat"/>
        <c:dispUnits/>
      </c:valAx>
      <c:valAx>
        <c:axId val="43787856"/>
        <c:scaling>
          <c:orientation val="minMax"/>
        </c:scaling>
        <c:axPos val="l"/>
        <c:title>
          <c:tx>
            <c:rich>
              <a:bodyPr vert="horz" rot="-5400000" anchor="ctr"/>
              <a:lstStyle/>
              <a:p>
                <a:pPr algn="ctr">
                  <a:defRPr/>
                </a:pPr>
                <a:r>
                  <a:rPr lang="en-US" cap="none" sz="1400" b="1" i="0" u="none" baseline="0">
                    <a:solidFill>
                      <a:srgbClr val="000000"/>
                    </a:solidFill>
                  </a:rPr>
                  <a:t>Pressure (atm)</a:t>
                </a:r>
              </a:p>
            </c:rich>
          </c:tx>
          <c:layout>
            <c:manualLayout>
              <c:xMode val="factor"/>
              <c:yMode val="factor"/>
              <c:x val="-0.001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crossAx val="34691479"/>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4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Acceleration vs. Force</a:t>
            </a:r>
          </a:p>
        </c:rich>
      </c:tx>
      <c:layout>
        <c:manualLayout>
          <c:xMode val="factor"/>
          <c:yMode val="factor"/>
          <c:x val="0.00625"/>
          <c:y val="-0.003"/>
        </c:manualLayout>
      </c:layout>
      <c:spPr>
        <a:noFill/>
        <a:ln>
          <a:noFill/>
        </a:ln>
      </c:spPr>
    </c:title>
    <c:plotArea>
      <c:layout>
        <c:manualLayout>
          <c:xMode val="edge"/>
          <c:yMode val="edge"/>
          <c:x val="0.05875"/>
          <c:y val="0.1145"/>
          <c:w val="0.92025"/>
          <c:h val="0.8025"/>
        </c:manualLayout>
      </c:layout>
      <c:scatterChart>
        <c:scatterStyle val="lineMarker"/>
        <c:varyColors val="0"/>
        <c:ser>
          <c:idx val="0"/>
          <c:order val="0"/>
          <c:tx>
            <c:strRef>
              <c:f>Data!$B$40</c:f>
              <c:strCache>
                <c:ptCount val="1"/>
                <c:pt idx="0">
                  <c:v>Pressure (atm)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c:trendlineLbl>
          </c:trendline>
          <c:xVal>
            <c:numRef>
              <c:f>Data!$B$14:$B$19</c:f>
              <c:numCache>
                <c:ptCount val="6"/>
                <c:pt idx="0">
                  <c:v>0.8222222222222222</c:v>
                </c:pt>
                <c:pt idx="1">
                  <c:v>1.0444444444444443</c:v>
                </c:pt>
                <c:pt idx="2">
                  <c:v>1.2666666666666666</c:v>
                </c:pt>
                <c:pt idx="3">
                  <c:v>1.7111111111111112</c:v>
                </c:pt>
                <c:pt idx="4">
                  <c:v>2.3777777777777778</c:v>
                </c:pt>
                <c:pt idx="5">
                  <c:v>3.488888888888889</c:v>
                </c:pt>
              </c:numCache>
            </c:numRef>
          </c:xVal>
          <c:yVal>
            <c:numRef>
              <c:f>Data!$A$14:$A$19</c:f>
              <c:numCache>
                <c:ptCount val="6"/>
                <c:pt idx="0">
                  <c:v>1</c:v>
                </c:pt>
                <c:pt idx="1">
                  <c:v>2</c:v>
                </c:pt>
                <c:pt idx="2">
                  <c:v>3</c:v>
                </c:pt>
                <c:pt idx="3">
                  <c:v>5</c:v>
                </c:pt>
                <c:pt idx="4">
                  <c:v>8</c:v>
                </c:pt>
                <c:pt idx="5">
                  <c:v>13</c:v>
                </c:pt>
              </c:numCache>
            </c:numRef>
          </c:yVal>
          <c:smooth val="0"/>
        </c:ser>
        <c:axId val="7218977"/>
        <c:axId val="64970794"/>
      </c:scatterChart>
      <c:valAx>
        <c:axId val="721897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Acceleration (m/s</a:t>
                </a:r>
                <a:r>
                  <a:rPr lang="en-US" cap="none" sz="1000" b="1" i="0" u="none" baseline="30000">
                    <a:solidFill>
                      <a:srgbClr val="000000"/>
                    </a:solidFill>
                    <a:latin typeface="Arial"/>
                    <a:ea typeface="Arial"/>
                    <a:cs typeface="Arial"/>
                  </a:rPr>
                  <a:t>2</a:t>
                </a:r>
                <a:r>
                  <a:rPr lang="en-US" cap="none" sz="1000" b="1" i="0" u="none" baseline="0">
                    <a:solidFill>
                      <a:srgbClr val="000000"/>
                    </a:solidFill>
                    <a:latin typeface="Arial"/>
                    <a:ea typeface="Arial"/>
                    <a:cs typeface="Arial"/>
                  </a:rPr>
                  <a:t>)</a:t>
                </a:r>
              </a:p>
            </c:rich>
          </c:tx>
          <c:layout>
            <c:manualLayout>
              <c:xMode val="factor"/>
              <c:yMode val="factor"/>
              <c:x val="-0.0037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970794"/>
        <c:crosses val="autoZero"/>
        <c:crossBetween val="midCat"/>
        <c:dispUnits/>
      </c:valAx>
      <c:valAx>
        <c:axId val="6497079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Force (N)</a:t>
                </a:r>
              </a:p>
            </c:rich>
          </c:tx>
          <c:layout>
            <c:manualLayout>
              <c:xMode val="factor"/>
              <c:yMode val="factor"/>
              <c:x val="-0.016"/>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218977"/>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3375"/>
          <c:w val="0.81525"/>
          <c:h val="0.93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'Additional Data Sets'!$C$11:$C$40</c:f>
              <c:numCache/>
            </c:numRef>
          </c:xVal>
          <c:yVal>
            <c:numRef>
              <c:f>'Additional Data Sets'!$E$11:$E$40</c:f>
              <c:numCache/>
            </c:numRef>
          </c:yVal>
          <c:smooth val="0"/>
        </c:ser>
        <c:axId val="47866235"/>
        <c:axId val="28142932"/>
      </c:scatterChart>
      <c:valAx>
        <c:axId val="47866235"/>
        <c:scaling>
          <c:orientation val="minMax"/>
        </c:scaling>
        <c:axPos val="b"/>
        <c:delete val="0"/>
        <c:numFmt formatCode="General" sourceLinked="1"/>
        <c:majorTickMark val="out"/>
        <c:minorTickMark val="none"/>
        <c:tickLblPos val="nextTo"/>
        <c:spPr>
          <a:ln w="3175">
            <a:solidFill>
              <a:srgbClr val="000000"/>
            </a:solidFill>
          </a:ln>
        </c:spPr>
        <c:crossAx val="28142932"/>
        <c:crosses val="autoZero"/>
        <c:crossBetween val="midCat"/>
        <c:dispUnits/>
      </c:valAx>
      <c:valAx>
        <c:axId val="281429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866235"/>
        <c:crosses val="autoZero"/>
        <c:crossBetween val="midCat"/>
        <c:dispUnits/>
      </c:valAx>
      <c:spPr>
        <a:solidFill>
          <a:srgbClr val="C0C0C0"/>
        </a:solidFill>
        <a:ln w="12700">
          <a:solidFill>
            <a:srgbClr val="808080"/>
          </a:solidFill>
        </a:ln>
      </c:spPr>
    </c:plotArea>
    <c:legend>
      <c:legendPos val="r"/>
      <c:layout>
        <c:manualLayout>
          <c:xMode val="edge"/>
          <c:yMode val="edge"/>
          <c:x val="0.854"/>
          <c:y val="0.426"/>
          <c:w val="0.139"/>
          <c:h val="0.075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02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18"/>
          <c:y val="0.17025"/>
          <c:w val="0.8185"/>
          <c:h val="0.79625"/>
        </c:manualLayout>
      </c:layout>
      <c:scatterChart>
        <c:scatterStyle val="lineMarker"/>
        <c:varyColors val="0"/>
        <c:ser>
          <c:idx val="0"/>
          <c:order val="0"/>
          <c:tx>
            <c:strRef>
              <c:f>'Additional Data Sets'!$B$43</c:f>
              <c:strCache>
                <c:ptCount val="1"/>
                <c:pt idx="0">
                  <c:v>Volume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'Additional Data Sets'!$A$44:$A$49</c:f>
              <c:numCache/>
            </c:numRef>
          </c:xVal>
          <c:yVal>
            <c:numRef>
              <c:f>'Additional Data Sets'!$B$44:$B$49</c:f>
              <c:numCache/>
            </c:numRef>
          </c:yVal>
          <c:smooth val="0"/>
        </c:ser>
        <c:axId val="51959797"/>
        <c:axId val="64984990"/>
      </c:scatterChart>
      <c:valAx>
        <c:axId val="51959797"/>
        <c:scaling>
          <c:orientation val="minMax"/>
        </c:scaling>
        <c:axPos val="b"/>
        <c:delete val="0"/>
        <c:numFmt formatCode="General" sourceLinked="1"/>
        <c:majorTickMark val="out"/>
        <c:minorTickMark val="none"/>
        <c:tickLblPos val="nextTo"/>
        <c:spPr>
          <a:ln w="3175">
            <a:solidFill>
              <a:srgbClr val="000000"/>
            </a:solidFill>
          </a:ln>
        </c:spPr>
        <c:crossAx val="64984990"/>
        <c:crosses val="autoZero"/>
        <c:crossBetween val="midCat"/>
        <c:dispUnits/>
      </c:valAx>
      <c:valAx>
        <c:axId val="6498499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959797"/>
        <c:crosses val="autoZero"/>
        <c:crossBetween val="midCat"/>
        <c:dispUnits/>
      </c:valAx>
      <c:spPr>
        <a:solidFill>
          <a:srgbClr val="C0C0C0"/>
        </a:solidFill>
        <a:ln w="12700">
          <a:solidFill>
            <a:srgbClr val="808080"/>
          </a:solidFill>
        </a:ln>
      </c:spPr>
    </c:plotArea>
    <c:legend>
      <c:legendPos val="r"/>
      <c:layout>
        <c:manualLayout>
          <c:xMode val="edge"/>
          <c:yMode val="edge"/>
          <c:x val="0.86"/>
          <c:y val="0.46225"/>
          <c:w val="0.136"/>
          <c:h val="0.075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1/P vs. Alt.</a:t>
            </a:r>
          </a:p>
        </c:rich>
      </c:tx>
      <c:layout>
        <c:manualLayout>
          <c:xMode val="factor"/>
          <c:yMode val="factor"/>
          <c:x val="-0.0015"/>
          <c:y val="-0.01025"/>
        </c:manualLayout>
      </c:layout>
      <c:spPr>
        <a:noFill/>
        <a:ln>
          <a:noFill/>
        </a:ln>
      </c:spPr>
    </c:title>
    <c:plotArea>
      <c:layout>
        <c:manualLayout>
          <c:xMode val="edge"/>
          <c:yMode val="edge"/>
          <c:x val="0.004"/>
          <c:y val="0.1245"/>
          <c:w val="0.9755"/>
          <c:h val="0.890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xVal>
            <c:numRef>
              <c:f>'Additional Data Sets'!$C$11:$C$40</c:f>
              <c:numCache/>
            </c:numRef>
          </c:xVal>
          <c:yVal>
            <c:numRef>
              <c:f>'Additional Data Sets'!$N$11:$N$40</c:f>
              <c:numCache/>
            </c:numRef>
          </c:yVal>
          <c:smooth val="0"/>
        </c:ser>
        <c:axId val="47993999"/>
        <c:axId val="29292808"/>
      </c:scatterChart>
      <c:valAx>
        <c:axId val="47993999"/>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292808"/>
        <c:crosses val="autoZero"/>
        <c:crossBetween val="midCat"/>
        <c:dispUnits/>
      </c:valAx>
      <c:valAx>
        <c:axId val="2929280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7993999"/>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Ln P vs. Alt.</a:t>
            </a:r>
          </a:p>
        </c:rich>
      </c:tx>
      <c:layout>
        <c:manualLayout>
          <c:xMode val="factor"/>
          <c:yMode val="factor"/>
          <c:x val="-0.0015"/>
          <c:y val="-0.01025"/>
        </c:manualLayout>
      </c:layout>
      <c:spPr>
        <a:noFill/>
        <a:ln>
          <a:noFill/>
        </a:ln>
      </c:spPr>
    </c:title>
    <c:plotArea>
      <c:layout>
        <c:manualLayout>
          <c:xMode val="edge"/>
          <c:yMode val="edge"/>
          <c:x val="0.00175"/>
          <c:y val="0.15525"/>
          <c:w val="0.972"/>
          <c:h val="0.87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trendline>
            <c:spPr>
              <a:ln w="12700">
                <a:solidFill>
                  <a:srgbClr val="33CCCC"/>
                </a:solidFill>
                <a:prstDash val="sysDot"/>
              </a:ln>
            </c:spPr>
            <c:trendlineType val="linear"/>
            <c:dispEq val="1"/>
            <c:dispRSqr val="1"/>
            <c:trendlineLbl>
              <c:layout>
                <c:manualLayout>
                  <c:x val="0"/>
                  <c:y val="0"/>
                </c:manualLayout>
              </c:layout>
              <c:txPr>
                <a:bodyPr vert="horz" rot="0" anchor="ctr"/>
                <a:lstStyle/>
                <a:p>
                  <a:pPr algn="ctr">
                    <a:defRPr lang="en-US" cap="none" sz="900" b="0" i="0" u="none" baseline="0">
                      <a:solidFill>
                        <a:srgbClr val="333333"/>
                      </a:solidFill>
                    </a:defRPr>
                  </a:pPr>
                </a:p>
              </c:txPr>
              <c:numFmt formatCode="0.00E+00"/>
            </c:trendlineLbl>
          </c:trendline>
          <c:xVal>
            <c:numRef>
              <c:f>'Additional Data Sets'!$C$11:$C$40</c:f>
              <c:numCache/>
            </c:numRef>
          </c:xVal>
          <c:yVal>
            <c:numRef>
              <c:f>'Additional Data Sets'!$O$11:$O$40</c:f>
              <c:numCache/>
            </c:numRef>
          </c:yVal>
          <c:smooth val="0"/>
        </c:ser>
        <c:axId val="62308681"/>
        <c:axId val="23907218"/>
      </c:scatterChart>
      <c:valAx>
        <c:axId val="62308681"/>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3907218"/>
        <c:crosses val="autoZero"/>
        <c:crossBetween val="midCat"/>
        <c:dispUnits/>
      </c:valAx>
      <c:valAx>
        <c:axId val="2390721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2308681"/>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Arial"/>
                <a:ea typeface="Arial"/>
                <a:cs typeface="Arial"/>
              </a:rPr>
              <a:t>N as a Function of M</a:t>
            </a:r>
          </a:p>
        </c:rich>
      </c:tx>
      <c:layout>
        <c:manualLayout>
          <c:xMode val="factor"/>
          <c:yMode val="factor"/>
          <c:x val="0.00325"/>
          <c:y val="-0.0025"/>
        </c:manualLayout>
      </c:layout>
      <c:spPr>
        <a:noFill/>
        <a:ln>
          <a:noFill/>
        </a:ln>
      </c:spPr>
    </c:title>
    <c:plotArea>
      <c:layout>
        <c:manualLayout>
          <c:xMode val="edge"/>
          <c:yMode val="edge"/>
          <c:x val="0.01425"/>
          <c:y val="0.18"/>
          <c:w val="0.9715"/>
          <c:h val="0.78675"/>
        </c:manualLayout>
      </c:layout>
      <c:scatterChart>
        <c:scatterStyle val="smoothMarker"/>
        <c:varyColors val="0"/>
        <c:ser>
          <c:idx val="0"/>
          <c:order val="0"/>
          <c:tx>
            <c:strRef>
              <c:f>'Random Inverse Square'!$B$1</c:f>
              <c:strCache>
                <c:ptCount val="1"/>
                <c:pt idx="0">
                  <c:v>N (sagans)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'Random Inverse Square'!$A$2:$A$6</c:f>
              <c:numCache/>
            </c:numRef>
          </c:xVal>
          <c:yVal>
            <c:numRef>
              <c:f>'Random Inverse Square'!$B$2:$B$6</c:f>
              <c:numCache/>
            </c:numRef>
          </c:yVal>
          <c:smooth val="1"/>
        </c:ser>
        <c:axId val="13838371"/>
        <c:axId val="57436476"/>
      </c:scatterChart>
      <c:valAx>
        <c:axId val="1383837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436476"/>
        <c:crosses val="autoZero"/>
        <c:crossBetween val="midCat"/>
        <c:dispUnits/>
      </c:valAx>
      <c:valAx>
        <c:axId val="5743647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838371"/>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Arial"/>
                <a:ea typeface="Arial"/>
                <a:cs typeface="Arial"/>
              </a:rPr>
              <a:t>Linearized
N = k*1/M^2 + B</a:t>
            </a:r>
          </a:p>
        </c:rich>
      </c:tx>
      <c:layout>
        <c:manualLayout>
          <c:xMode val="factor"/>
          <c:yMode val="factor"/>
          <c:x val="0.00325"/>
          <c:y val="-0.0025"/>
        </c:manualLayout>
      </c:layout>
      <c:spPr>
        <a:noFill/>
        <a:ln>
          <a:noFill/>
        </a:ln>
      </c:spPr>
    </c:title>
    <c:plotArea>
      <c:layout>
        <c:manualLayout>
          <c:xMode val="edge"/>
          <c:yMode val="edge"/>
          <c:x val="0.01425"/>
          <c:y val="0.25775"/>
          <c:w val="0.9715"/>
          <c:h val="0.70875"/>
        </c:manualLayout>
      </c:layout>
      <c:scatterChart>
        <c:scatterStyle val="lineMarker"/>
        <c:varyColors val="0"/>
        <c:ser>
          <c:idx val="0"/>
          <c:order val="0"/>
          <c:tx>
            <c:strRef>
              <c:f>'Random Inverse Square'!$D$48</c:f>
              <c:strCache>
                <c:ptCount val="1"/>
                <c:pt idx="0">
                  <c:v>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c:trendlineLbl>
          </c:trendline>
          <c:xVal>
            <c:numRef>
              <c:f>'Random Inverse Square'!$C$49:$C$53</c:f>
              <c:numCache/>
            </c:numRef>
          </c:xVal>
          <c:yVal>
            <c:numRef>
              <c:f>'Random Inverse Square'!$D$49:$D$53</c:f>
              <c:numCache/>
            </c:numRef>
          </c:yVal>
          <c:smooth val="0"/>
        </c:ser>
        <c:axId val="47166237"/>
        <c:axId val="21842950"/>
      </c:scatterChart>
      <c:valAx>
        <c:axId val="4716623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842950"/>
        <c:crosses val="autoZero"/>
        <c:crossBetween val="midCat"/>
        <c:dispUnits/>
      </c:valAx>
      <c:valAx>
        <c:axId val="2184295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166237"/>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
        </c:manualLayout>
      </c:layout>
      <c:spPr>
        <a:noFill/>
        <a:ln>
          <a:noFill/>
        </a:ln>
      </c:spPr>
      <c:txPr>
        <a:bodyPr vert="horz" rot="0"/>
        <a:lstStyle/>
        <a:p>
          <a:pPr>
            <a:defRPr lang="en-US" cap="none" sz="2350" b="0" i="0" u="none" baseline="0">
              <a:solidFill>
                <a:srgbClr val="000000"/>
              </a:solidFill>
              <a:latin typeface="Arial"/>
              <a:ea typeface="Arial"/>
              <a:cs typeface="Arial"/>
            </a:defRPr>
          </a:pPr>
        </a:p>
      </c:txPr>
    </c:title>
    <c:plotArea>
      <c:layout>
        <c:manualLayout>
          <c:xMode val="edge"/>
          <c:yMode val="edge"/>
          <c:x val="0.01375"/>
          <c:y val="0.14875"/>
          <c:w val="0.97225"/>
          <c:h val="0.83775"/>
        </c:manualLayout>
      </c:layout>
      <c:scatterChart>
        <c:scatterStyle val="lineMarker"/>
        <c:varyColors val="0"/>
        <c:ser>
          <c:idx val="0"/>
          <c:order val="0"/>
          <c:tx>
            <c:strRef>
              <c:f>'Electric Force'!$B$2</c:f>
              <c:strCache>
                <c:ptCount val="1"/>
                <c:pt idx="0">
                  <c:v>Force (dynes)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'Electric Force'!$A$3:$A$8</c:f>
              <c:numCache/>
            </c:numRef>
          </c:xVal>
          <c:yVal>
            <c:numRef>
              <c:f>'Electric Force'!$B$3:$B$8</c:f>
              <c:numCache/>
            </c:numRef>
          </c:yVal>
          <c:smooth val="0"/>
        </c:ser>
        <c:axId val="62368823"/>
        <c:axId val="24448496"/>
      </c:scatterChart>
      <c:valAx>
        <c:axId val="6236882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448496"/>
        <c:crosses val="autoZero"/>
        <c:crossBetween val="midCat"/>
        <c:dispUnits/>
      </c:valAx>
      <c:valAx>
        <c:axId val="2444849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2368823"/>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3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Travel Time vs. Speed</a:t>
            </a:r>
          </a:p>
        </c:rich>
      </c:tx>
      <c:layout>
        <c:manualLayout>
          <c:xMode val="factor"/>
          <c:yMode val="factor"/>
          <c:x val="-0.0015"/>
          <c:y val="-0.00875"/>
        </c:manualLayout>
      </c:layout>
      <c:spPr>
        <a:noFill/>
        <a:ln>
          <a:noFill/>
        </a:ln>
      </c:spPr>
    </c:title>
    <c:plotArea>
      <c:layout>
        <c:manualLayout>
          <c:xMode val="edge"/>
          <c:yMode val="edge"/>
          <c:x val="0.0655"/>
          <c:y val="0.14325"/>
          <c:w val="0.91675"/>
          <c:h val="0.75325"/>
        </c:manualLayout>
      </c:layout>
      <c:scatterChart>
        <c:scatterStyle val="lineMarker"/>
        <c:varyColors val="0"/>
        <c:ser>
          <c:idx val="0"/>
          <c:order val="0"/>
          <c:tx>
            <c:strRef>
              <c:f>'Graphing Dir. and Inv. Prop.'!$L$1</c:f>
              <c:strCache>
                <c:ptCount val="1"/>
                <c:pt idx="0">
                  <c:v>Speed (m/s)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xVal>
            <c:numRef>
              <c:f>'Graphing Dir. and Inv. Prop.'!$K$2:$K$6</c:f>
              <c:numCache/>
            </c:numRef>
          </c:xVal>
          <c:yVal>
            <c:numRef>
              <c:f>'Graphing Dir. and Inv. Prop.'!$L$2:$L$6</c:f>
              <c:numCache/>
            </c:numRef>
          </c:yVal>
          <c:smooth val="0"/>
        </c:ser>
        <c:axId val="58546385"/>
        <c:axId val="57155418"/>
      </c:scatterChart>
      <c:valAx>
        <c:axId val="58546385"/>
        <c:scaling>
          <c:orientation val="minMax"/>
        </c:scaling>
        <c:axPos val="b"/>
        <c:title>
          <c:tx>
            <c:rich>
              <a:bodyPr vert="horz" rot="0" anchor="ctr"/>
              <a:lstStyle/>
              <a:p>
                <a:pPr algn="ctr">
                  <a:defRPr/>
                </a:pPr>
                <a:r>
                  <a:rPr lang="en-US" cap="none" sz="1000" b="0" i="0" u="none" baseline="0">
                    <a:solidFill>
                      <a:srgbClr val="333333"/>
                    </a:solidFill>
                  </a:rPr>
                  <a:t>Travel Time (s)</a:t>
                </a:r>
              </a:p>
            </c:rich>
          </c:tx>
          <c:layout>
            <c:manualLayout>
              <c:xMode val="factor"/>
              <c:yMode val="factor"/>
              <c:x val="-0.006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7155418"/>
        <c:crosses val="autoZero"/>
        <c:crossBetween val="midCat"/>
        <c:dispUnits/>
      </c:valAx>
      <c:valAx>
        <c:axId val="57155418"/>
        <c:scaling>
          <c:orientation val="minMax"/>
        </c:scaling>
        <c:axPos val="l"/>
        <c:title>
          <c:tx>
            <c:rich>
              <a:bodyPr vert="horz" rot="-5400000" anchor="ctr"/>
              <a:lstStyle/>
              <a:p>
                <a:pPr algn="ctr">
                  <a:defRPr/>
                </a:pPr>
                <a:r>
                  <a:rPr lang="en-US" cap="none" sz="1000" b="0" i="0" u="none" baseline="0">
                    <a:solidFill>
                      <a:srgbClr val="333333"/>
                    </a:solidFill>
                  </a:rPr>
                  <a:t>Speed (m/s)</a:t>
                </a:r>
              </a:p>
            </c:rich>
          </c:tx>
          <c:layout>
            <c:manualLayout>
              <c:xMode val="factor"/>
              <c:yMode val="factor"/>
              <c:x val="-0.003"/>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8546385"/>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975"/>
        </c:manualLayout>
      </c:layout>
      <c:spPr>
        <a:noFill/>
        <a:ln>
          <a:noFill/>
        </a:ln>
      </c:spPr>
      <c:txPr>
        <a:bodyPr vert="horz" rot="0"/>
        <a:lstStyle/>
        <a:p>
          <a:pPr>
            <a:defRPr lang="en-US" cap="none" sz="1680" b="1" i="0" u="none" baseline="0">
              <a:solidFill>
                <a:srgbClr val="000000"/>
              </a:solidFill>
            </a:defRPr>
          </a:pPr>
        </a:p>
      </c:txPr>
    </c:title>
    <c:plotArea>
      <c:layout>
        <c:manualLayout>
          <c:xMode val="edge"/>
          <c:yMode val="edge"/>
          <c:x val="0.081"/>
          <c:y val="0.12775"/>
          <c:w val="0.9005"/>
          <c:h val="0.7735"/>
        </c:manualLayout>
      </c:layout>
      <c:scatterChart>
        <c:scatterStyle val="lineMarker"/>
        <c:varyColors val="0"/>
        <c:ser>
          <c:idx val="0"/>
          <c:order val="0"/>
          <c:tx>
            <c:strRef>
              <c:f>'Graphing Dir. and Inv. Prop.'!$L$8</c:f>
              <c:strCache>
                <c:ptCount val="1"/>
                <c:pt idx="0">
                  <c:v>Speed (m/s)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trendline>
            <c:spPr>
              <a:ln w="12700">
                <a:solidFill>
                  <a:srgbClr val="33CCCC"/>
                </a:solidFill>
                <a:prstDash val="sysDot"/>
              </a:ln>
            </c:spPr>
            <c:trendlineType val="linear"/>
            <c:dispEq val="0"/>
            <c:dispRSqr val="0"/>
          </c:trendline>
          <c:trendline>
            <c:spPr>
              <a:ln w="12700">
                <a:solidFill>
                  <a:srgbClr val="33CCCC"/>
                </a:solidFill>
                <a:prstDash val="sysDot"/>
              </a:ln>
            </c:spPr>
            <c:trendlineType val="linear"/>
            <c:dispEq val="1"/>
            <c:dispRSqr val="0"/>
            <c:trendlineLbl>
              <c:layout>
                <c:manualLayout>
                  <c:x val="0"/>
                  <c:y val="0"/>
                </c:manualLayout>
              </c:layout>
              <c:txPr>
                <a:bodyPr vert="horz" rot="0" anchor="ctr"/>
                <a:lstStyle/>
                <a:p>
                  <a:pPr algn="ctr">
                    <a:defRPr lang="en-US" cap="none" sz="1400" b="0" i="0" u="none" baseline="0">
                      <a:solidFill>
                        <a:srgbClr val="000000"/>
                      </a:solidFill>
                    </a:defRPr>
                  </a:pPr>
                </a:p>
              </c:txPr>
              <c:numFmt formatCode="General"/>
            </c:trendlineLbl>
          </c:trendline>
          <c:xVal>
            <c:numRef>
              <c:f>'Graphing Dir. and Inv. Prop.'!$K$9:$K$13</c:f>
              <c:numCache/>
            </c:numRef>
          </c:xVal>
          <c:yVal>
            <c:numRef>
              <c:f>'Graphing Dir. and Inv. Prop.'!$L$9:$L$13</c:f>
              <c:numCache/>
            </c:numRef>
          </c:yVal>
          <c:smooth val="0"/>
        </c:ser>
        <c:axId val="44636715"/>
        <c:axId val="66186116"/>
      </c:scatterChart>
      <c:valAx>
        <c:axId val="44636715"/>
        <c:scaling>
          <c:orientation val="minMax"/>
        </c:scaling>
        <c:axPos val="b"/>
        <c:title>
          <c:tx>
            <c:rich>
              <a:bodyPr vert="horz" rot="0" anchor="ctr"/>
              <a:lstStyle/>
              <a:p>
                <a:pPr algn="ctr">
                  <a:defRPr/>
                </a:pPr>
                <a:r>
                  <a:rPr lang="en-US" cap="none" sz="1400" b="1" i="0" u="none" baseline="0">
                    <a:solidFill>
                      <a:srgbClr val="000000"/>
                    </a:solidFill>
                  </a:rPr>
                  <a:t>Inverse Travel Time (1/s)</a:t>
                </a:r>
              </a:p>
            </c:rich>
          </c:tx>
          <c:layout>
            <c:manualLayout>
              <c:xMode val="factor"/>
              <c:yMode val="factor"/>
              <c:x val="-0.0135"/>
              <c:y val="-0.000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crossAx val="66186116"/>
        <c:crosses val="autoZero"/>
        <c:crossBetween val="midCat"/>
        <c:dispUnits/>
      </c:valAx>
      <c:valAx>
        <c:axId val="66186116"/>
        <c:scaling>
          <c:orientation val="minMax"/>
        </c:scaling>
        <c:axPos val="l"/>
        <c:title>
          <c:tx>
            <c:rich>
              <a:bodyPr vert="horz" rot="-5400000" anchor="ctr"/>
              <a:lstStyle/>
              <a:p>
                <a:pPr algn="ctr">
                  <a:defRPr/>
                </a:pPr>
                <a:r>
                  <a:rPr lang="en-US" cap="none" sz="1400" b="1" i="0" u="none" baseline="0">
                    <a:solidFill>
                      <a:srgbClr val="000000"/>
                    </a:solidFill>
                  </a:rPr>
                  <a:t>Speed (m/s)</a:t>
                </a:r>
              </a:p>
            </c:rich>
          </c:tx>
          <c:layout>
            <c:manualLayout>
              <c:xMode val="factor"/>
              <c:yMode val="factor"/>
              <c:x val="-0.0067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crossAx val="44636715"/>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4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 vs. P 2nd Data Set</a:t>
            </a:r>
          </a:p>
        </c:rich>
      </c:tx>
      <c:layout>
        <c:manualLayout>
          <c:xMode val="factor"/>
          <c:yMode val="factor"/>
          <c:x val="0.0015"/>
          <c:y val="-0.003"/>
        </c:manualLayout>
      </c:layout>
      <c:spPr>
        <a:noFill/>
        <a:ln>
          <a:noFill/>
        </a:ln>
      </c:spPr>
    </c:title>
    <c:plotArea>
      <c:layout>
        <c:manualLayout>
          <c:xMode val="edge"/>
          <c:yMode val="edge"/>
          <c:x val="0.0595"/>
          <c:y val="0.116"/>
          <c:w val="0.92025"/>
          <c:h val="0.79975"/>
        </c:manualLayout>
      </c:layout>
      <c:scatterChart>
        <c:scatterStyle val="lineMarker"/>
        <c:varyColors val="0"/>
        <c:ser>
          <c:idx val="0"/>
          <c:order val="0"/>
          <c:tx>
            <c:strRef>
              <c:f>Data!$B$40</c:f>
              <c:strCache>
                <c:ptCount val="1"/>
                <c:pt idx="0">
                  <c:v>Pressure (atm)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c:trendlineLbl>
          </c:trendline>
          <c:xVal>
            <c:numRef>
              <c:f>Data!$A$41:$A$46</c:f>
              <c:numCache>
                <c:ptCount val="6"/>
                <c:pt idx="0">
                  <c:v>273</c:v>
                </c:pt>
                <c:pt idx="1">
                  <c:v>300</c:v>
                </c:pt>
                <c:pt idx="2">
                  <c:v>327</c:v>
                </c:pt>
                <c:pt idx="3">
                  <c:v>389</c:v>
                </c:pt>
                <c:pt idx="4">
                  <c:v>415</c:v>
                </c:pt>
                <c:pt idx="5">
                  <c:v>689</c:v>
                </c:pt>
              </c:numCache>
            </c:numRef>
          </c:xVal>
          <c:yVal>
            <c:numRef>
              <c:f>Data!$B$41:$B$46</c:f>
              <c:numCache>
                <c:ptCount val="6"/>
                <c:pt idx="0">
                  <c:v>3.1016625</c:v>
                </c:pt>
                <c:pt idx="1">
                  <c:v>2.7787500000000005</c:v>
                </c:pt>
                <c:pt idx="2">
                  <c:v>3.6558375</c:v>
                </c:pt>
                <c:pt idx="3">
                  <c:v>3.6921125000000004</c:v>
                </c:pt>
                <c:pt idx="4">
                  <c:v>4.5589375</c:v>
                </c:pt>
                <c:pt idx="5">
                  <c:v>7.8708625</c:v>
                </c:pt>
              </c:numCache>
            </c:numRef>
          </c:yVal>
          <c:smooth val="0"/>
        </c:ser>
        <c:axId val="58804133"/>
        <c:axId val="59475150"/>
      </c:scatterChart>
      <c:valAx>
        <c:axId val="58804133"/>
        <c:scaling>
          <c:orientation val="minMax"/>
          <c:max val="700"/>
          <c:min val="200"/>
        </c:scaling>
        <c:axPos val="b"/>
        <c:title>
          <c:tx>
            <c:rich>
              <a:bodyPr vert="horz" rot="0" anchor="ctr"/>
              <a:lstStyle/>
              <a:p>
                <a:pPr algn="ctr">
                  <a:defRPr/>
                </a:pPr>
                <a:r>
                  <a:rPr lang="en-US" cap="none" sz="1000" b="1" i="0" u="none" baseline="0">
                    <a:solidFill>
                      <a:srgbClr val="000000"/>
                    </a:solidFill>
                    <a:latin typeface="Arial"/>
                    <a:ea typeface="Arial"/>
                    <a:cs typeface="Arial"/>
                  </a:rPr>
                  <a:t>Temperature (K)</a:t>
                </a:r>
              </a:p>
            </c:rich>
          </c:tx>
          <c:layout>
            <c:manualLayout>
              <c:xMode val="factor"/>
              <c:yMode val="factor"/>
              <c:x val="-0.0092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475150"/>
        <c:crosses val="autoZero"/>
        <c:crossBetween val="midCat"/>
        <c:dispUnits/>
      </c:valAx>
      <c:valAx>
        <c:axId val="5947515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Pressure (atm)</a:t>
                </a:r>
              </a:p>
            </c:rich>
          </c:tx>
          <c:layout>
            <c:manualLayout>
              <c:xMode val="factor"/>
              <c:yMode val="factor"/>
              <c:x val="-0.016"/>
              <c:y val="-0.00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804133"/>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 vs. P 1st Data Set</a:t>
            </a:r>
          </a:p>
        </c:rich>
      </c:tx>
      <c:layout>
        <c:manualLayout>
          <c:xMode val="factor"/>
          <c:yMode val="factor"/>
          <c:x val="0"/>
          <c:y val="-0.003"/>
        </c:manualLayout>
      </c:layout>
      <c:spPr>
        <a:noFill/>
        <a:ln>
          <a:noFill/>
        </a:ln>
      </c:spPr>
    </c:title>
    <c:plotArea>
      <c:layout>
        <c:manualLayout>
          <c:xMode val="edge"/>
          <c:yMode val="edge"/>
          <c:x val="0.0595"/>
          <c:y val="0.1175"/>
          <c:w val="0.92025"/>
          <c:h val="0.7985"/>
        </c:manualLayout>
      </c:layout>
      <c:scatterChart>
        <c:scatterStyle val="lineMarker"/>
        <c:varyColors val="0"/>
        <c:ser>
          <c:idx val="0"/>
          <c:order val="0"/>
          <c:tx>
            <c:strRef>
              <c:f>Data!$B$40</c:f>
              <c:strCache>
                <c:ptCount val="1"/>
                <c:pt idx="0">
                  <c:v>Pressure (atm)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c:trendlineLbl>
          </c:trendline>
          <c:xVal>
            <c:numRef>
              <c:f>Data!$A$32:$A$37</c:f>
              <c:numCache>
                <c:ptCount val="6"/>
                <c:pt idx="0">
                  <c:v>273</c:v>
                </c:pt>
                <c:pt idx="1">
                  <c:v>300</c:v>
                </c:pt>
                <c:pt idx="2">
                  <c:v>327</c:v>
                </c:pt>
                <c:pt idx="3">
                  <c:v>389</c:v>
                </c:pt>
                <c:pt idx="4">
                  <c:v>415</c:v>
                </c:pt>
                <c:pt idx="5">
                  <c:v>689</c:v>
                </c:pt>
              </c:numCache>
            </c:numRef>
          </c:xVal>
          <c:yVal>
            <c:numRef>
              <c:f>Data!$B$32:$B$37</c:f>
              <c:numCache>
                <c:ptCount val="6"/>
                <c:pt idx="0">
                  <c:v>2.8016625000000004</c:v>
                </c:pt>
                <c:pt idx="1">
                  <c:v>3.0787500000000003</c:v>
                </c:pt>
                <c:pt idx="2">
                  <c:v>3.3558375000000003</c:v>
                </c:pt>
                <c:pt idx="3">
                  <c:v>3.9921125</c:v>
                </c:pt>
                <c:pt idx="4">
                  <c:v>4.2589375</c:v>
                </c:pt>
                <c:pt idx="5">
                  <c:v>7.0708625000000005</c:v>
                </c:pt>
              </c:numCache>
            </c:numRef>
          </c:yVal>
          <c:smooth val="0"/>
        </c:ser>
        <c:axId val="65514303"/>
        <c:axId val="52757816"/>
      </c:scatterChart>
      <c:valAx>
        <c:axId val="65514303"/>
        <c:scaling>
          <c:orientation val="minMax"/>
          <c:max val="700"/>
          <c:min val="200"/>
        </c:scaling>
        <c:axPos val="b"/>
        <c:title>
          <c:tx>
            <c:rich>
              <a:bodyPr vert="horz" rot="0" anchor="ctr"/>
              <a:lstStyle/>
              <a:p>
                <a:pPr algn="ctr">
                  <a:defRPr/>
                </a:pPr>
                <a:r>
                  <a:rPr lang="en-US" cap="none" sz="1000" b="1" i="0" u="none" baseline="0">
                    <a:solidFill>
                      <a:srgbClr val="000000"/>
                    </a:solidFill>
                    <a:latin typeface="Arial"/>
                    <a:ea typeface="Arial"/>
                    <a:cs typeface="Arial"/>
                  </a:rPr>
                  <a:t>Temperature (K)</a:t>
                </a:r>
              </a:p>
            </c:rich>
          </c:tx>
          <c:layout>
            <c:manualLayout>
              <c:xMode val="factor"/>
              <c:yMode val="factor"/>
              <c:x val="-0.009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757816"/>
        <c:crosses val="autoZero"/>
        <c:crossBetween val="midCat"/>
        <c:dispUnits/>
      </c:valAx>
      <c:valAx>
        <c:axId val="5275781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Pressure (atm)</a:t>
                </a:r>
              </a:p>
            </c:rich>
          </c:tx>
          <c:layout>
            <c:manualLayout>
              <c:xMode val="factor"/>
              <c:yMode val="factor"/>
              <c:x val="-0.016"/>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514303"/>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Beer's Law for Caffeine
at 273 nm</a:t>
            </a:r>
          </a:p>
        </c:rich>
      </c:tx>
      <c:layout>
        <c:manualLayout>
          <c:xMode val="factor"/>
          <c:yMode val="factor"/>
          <c:x val="-0.00925"/>
          <c:y val="-0.00875"/>
        </c:manualLayout>
      </c:layout>
      <c:spPr>
        <a:noFill/>
        <a:ln>
          <a:noFill/>
        </a:ln>
      </c:spPr>
    </c:title>
    <c:plotArea>
      <c:layout>
        <c:manualLayout>
          <c:xMode val="edge"/>
          <c:yMode val="edge"/>
          <c:x val="0.05925"/>
          <c:y val="0.1535"/>
          <c:w val="0.9205"/>
          <c:h val="0.7815"/>
        </c:manualLayout>
      </c:layout>
      <c:scatterChart>
        <c:scatterStyle val="lineMarker"/>
        <c:varyColors val="0"/>
        <c:ser>
          <c:idx val="0"/>
          <c:order val="0"/>
          <c:tx>
            <c:strRef>
              <c:f>Data!$B$40</c:f>
              <c:strCache>
                <c:ptCount val="1"/>
                <c:pt idx="0">
                  <c:v>Pressure (atm)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c:trendlineLbl>
          </c:trendline>
          <c:xVal>
            <c:numRef>
              <c:f>Data!$A$6:$A$10</c:f>
              <c:numCache>
                <c:ptCount val="5"/>
                <c:pt idx="0">
                  <c:v>2.207706663739159E-05</c:v>
                </c:pt>
                <c:pt idx="1">
                  <c:v>4.415413327478318E-05</c:v>
                </c:pt>
                <c:pt idx="2">
                  <c:v>6.623119991217476E-05</c:v>
                </c:pt>
                <c:pt idx="3">
                  <c:v>8.830826654956636E-05</c:v>
                </c:pt>
                <c:pt idx="4">
                  <c:v>0.00011038533318695794</c:v>
                </c:pt>
              </c:numCache>
            </c:numRef>
          </c:xVal>
          <c:yVal>
            <c:numRef>
              <c:f>Data!$B$6:$B$10</c:f>
              <c:numCache>
                <c:ptCount val="5"/>
                <c:pt idx="0">
                  <c:v>0.2075</c:v>
                </c:pt>
                <c:pt idx="1">
                  <c:v>0.3985</c:v>
                </c:pt>
                <c:pt idx="2">
                  <c:v>0.6083</c:v>
                </c:pt>
                <c:pt idx="3">
                  <c:v>0.8098</c:v>
                </c:pt>
                <c:pt idx="4">
                  <c:v>1.0052</c:v>
                </c:pt>
              </c:numCache>
            </c:numRef>
          </c:yVal>
          <c:smooth val="0"/>
        </c:ser>
        <c:axId val="5058297"/>
        <c:axId val="45524674"/>
      </c:scatterChart>
      <c:valAx>
        <c:axId val="505829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Concentration (mol/L)</a:t>
                </a:r>
              </a:p>
            </c:rich>
          </c:tx>
          <c:layout>
            <c:manualLayout>
              <c:xMode val="factor"/>
              <c:yMode val="factor"/>
              <c:x val="-0.03475"/>
              <c:y val="0.0005"/>
            </c:manualLayout>
          </c:layout>
          <c:overlay val="0"/>
          <c:spPr>
            <a:noFill/>
            <a:ln>
              <a:noFill/>
            </a:ln>
          </c:spPr>
        </c:title>
        <c:majorGridlines>
          <c:spPr>
            <a:ln w="3175">
              <a:solidFill>
                <a:srgbClr val="000000"/>
              </a:solidFill>
            </a:ln>
          </c:spPr>
        </c:majorGridlines>
        <c:delete val="0"/>
        <c:numFmt formatCode="0.0E+00" sourceLinked="0"/>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latin typeface="Arial"/>
                <a:ea typeface="Arial"/>
                <a:cs typeface="Arial"/>
              </a:defRPr>
            </a:pPr>
          </a:p>
        </c:txPr>
        <c:crossAx val="45524674"/>
        <c:crosses val="autoZero"/>
        <c:crossBetween val="midCat"/>
        <c:dispUnits/>
      </c:valAx>
      <c:valAx>
        <c:axId val="4552467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Absorbance</a:t>
                </a:r>
              </a:p>
            </c:rich>
          </c:tx>
          <c:layout>
            <c:manualLayout>
              <c:xMode val="factor"/>
              <c:yMode val="factor"/>
              <c:x val="-0.0252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58297"/>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Mass vs. Acceleration</a:t>
            </a:r>
          </a:p>
        </c:rich>
      </c:tx>
      <c:layout>
        <c:manualLayout>
          <c:xMode val="factor"/>
          <c:yMode val="factor"/>
          <c:x val="0.003"/>
          <c:y val="-0.003"/>
        </c:manualLayout>
      </c:layout>
      <c:spPr>
        <a:noFill/>
        <a:ln>
          <a:noFill/>
        </a:ln>
      </c:spPr>
    </c:title>
    <c:plotArea>
      <c:layout>
        <c:manualLayout>
          <c:xMode val="edge"/>
          <c:yMode val="edge"/>
          <c:x val="0.05875"/>
          <c:y val="0.11475"/>
          <c:w val="0.92025"/>
          <c:h val="0.80175"/>
        </c:manualLayout>
      </c:layout>
      <c:scatterChart>
        <c:scatterStyle val="lineMarker"/>
        <c:varyColors val="0"/>
        <c:ser>
          <c:idx val="0"/>
          <c:order val="0"/>
          <c:tx>
            <c:strRef>
              <c:f>Data!$B$40</c:f>
              <c:strCache>
                <c:ptCount val="1"/>
                <c:pt idx="0">
                  <c:v>Pressure (atm)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Data!$A$23:$A$28</c:f>
              <c:numCache>
                <c:ptCount val="6"/>
                <c:pt idx="0">
                  <c:v>0.75</c:v>
                </c:pt>
                <c:pt idx="1">
                  <c:v>2.7</c:v>
                </c:pt>
                <c:pt idx="2">
                  <c:v>3.8</c:v>
                </c:pt>
                <c:pt idx="3">
                  <c:v>6.2</c:v>
                </c:pt>
                <c:pt idx="4">
                  <c:v>9.6</c:v>
                </c:pt>
                <c:pt idx="5">
                  <c:v>14.5</c:v>
                </c:pt>
              </c:numCache>
            </c:numRef>
          </c:xVal>
          <c:yVal>
            <c:numRef>
              <c:f>Data!$B$23:$B$28</c:f>
              <c:numCache>
                <c:ptCount val="6"/>
                <c:pt idx="0">
                  <c:v>13.633333333333335</c:v>
                </c:pt>
                <c:pt idx="1">
                  <c:v>3.9037037037037035</c:v>
                </c:pt>
                <c:pt idx="2">
                  <c:v>2.931578947368421</c:v>
                </c:pt>
                <c:pt idx="3">
                  <c:v>2.0129032258064514</c:v>
                </c:pt>
                <c:pt idx="4">
                  <c:v>1.4416666666666669</c:v>
                </c:pt>
                <c:pt idx="5">
                  <c:v>0.9896551724137932</c:v>
                </c:pt>
              </c:numCache>
            </c:numRef>
          </c:yVal>
          <c:smooth val="0"/>
        </c:ser>
        <c:axId val="7068883"/>
        <c:axId val="63619948"/>
      </c:scatterChart>
      <c:valAx>
        <c:axId val="706888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Mass (kg)</a:t>
                </a:r>
              </a:p>
            </c:rich>
          </c:tx>
          <c:layout>
            <c:manualLayout>
              <c:xMode val="factor"/>
              <c:yMode val="factor"/>
              <c:x val="-0.009"/>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619948"/>
        <c:crosses val="autoZero"/>
        <c:crossBetween val="midCat"/>
        <c:dispUnits/>
      </c:valAx>
      <c:valAx>
        <c:axId val="6361994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Acceleration (m/s</a:t>
                </a:r>
                <a:r>
                  <a:rPr lang="en-US" cap="none" sz="1000" b="1" i="0" u="none" baseline="30000">
                    <a:solidFill>
                      <a:srgbClr val="000000"/>
                    </a:solidFill>
                    <a:latin typeface="Arial"/>
                    <a:ea typeface="Arial"/>
                    <a:cs typeface="Arial"/>
                  </a:rPr>
                  <a:t>2</a:t>
                </a:r>
                <a:r>
                  <a:rPr lang="en-US" cap="none" sz="1000" b="1" i="0" u="none" baseline="0">
                    <a:solidFill>
                      <a:srgbClr val="000000"/>
                    </a:solidFill>
                    <a:latin typeface="Arial"/>
                    <a:ea typeface="Arial"/>
                    <a:cs typeface="Arial"/>
                  </a:rPr>
                  <a:t>)</a:t>
                </a:r>
              </a:p>
            </c:rich>
          </c:tx>
          <c:layout>
            <c:manualLayout>
              <c:xMode val="factor"/>
              <c:yMode val="factor"/>
              <c:x val="-0.0205"/>
              <c:y val="-0.005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068883"/>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1/Mass vs. Acceleration</a:t>
            </a:r>
          </a:p>
        </c:rich>
      </c:tx>
      <c:layout>
        <c:manualLayout>
          <c:xMode val="factor"/>
          <c:yMode val="factor"/>
          <c:x val="0.003"/>
          <c:y val="-0.003"/>
        </c:manualLayout>
      </c:layout>
      <c:spPr>
        <a:noFill/>
        <a:ln>
          <a:noFill/>
        </a:ln>
      </c:spPr>
    </c:title>
    <c:plotArea>
      <c:layout>
        <c:manualLayout>
          <c:xMode val="edge"/>
          <c:yMode val="edge"/>
          <c:x val="0.05875"/>
          <c:y val="0.11475"/>
          <c:w val="0.92125"/>
          <c:h val="0.8025"/>
        </c:manualLayout>
      </c:layout>
      <c:scatterChart>
        <c:scatterStyle val="lineMarker"/>
        <c:varyColors val="0"/>
        <c:ser>
          <c:idx val="0"/>
          <c:order val="0"/>
          <c:tx>
            <c:strRef>
              <c:f>Data!$B$40</c:f>
              <c:strCache>
                <c:ptCount val="1"/>
                <c:pt idx="0">
                  <c:v>Pressure (atm)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c:trendlineLbl>
          </c:trendline>
          <c:xVal>
            <c:numRef>
              <c:f>Data!$C$23:$C$28</c:f>
              <c:numCache>
                <c:ptCount val="6"/>
                <c:pt idx="0">
                  <c:v>1.3333333333333333</c:v>
                </c:pt>
                <c:pt idx="1">
                  <c:v>0.37037037037037035</c:v>
                </c:pt>
                <c:pt idx="2">
                  <c:v>0.2631578947368421</c:v>
                </c:pt>
                <c:pt idx="3">
                  <c:v>0.16129032258064516</c:v>
                </c:pt>
                <c:pt idx="4">
                  <c:v>0.10416666666666667</c:v>
                </c:pt>
                <c:pt idx="5">
                  <c:v>0.06896551724137931</c:v>
                </c:pt>
              </c:numCache>
            </c:numRef>
          </c:xVal>
          <c:yVal>
            <c:numRef>
              <c:f>Data!$B$23:$B$28</c:f>
              <c:numCache>
                <c:ptCount val="6"/>
                <c:pt idx="0">
                  <c:v>13.633333333333335</c:v>
                </c:pt>
                <c:pt idx="1">
                  <c:v>3.9037037037037035</c:v>
                </c:pt>
                <c:pt idx="2">
                  <c:v>2.931578947368421</c:v>
                </c:pt>
                <c:pt idx="3">
                  <c:v>2.0129032258064514</c:v>
                </c:pt>
                <c:pt idx="4">
                  <c:v>1.4416666666666669</c:v>
                </c:pt>
                <c:pt idx="5">
                  <c:v>0.9896551724137932</c:v>
                </c:pt>
              </c:numCache>
            </c:numRef>
          </c:yVal>
          <c:smooth val="0"/>
        </c:ser>
        <c:axId val="35708621"/>
        <c:axId val="52942134"/>
      </c:scatterChart>
      <c:valAx>
        <c:axId val="3570862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1/Mass (1/kg)</a:t>
                </a:r>
              </a:p>
            </c:rich>
          </c:tx>
          <c:layout>
            <c:manualLayout>
              <c:xMode val="factor"/>
              <c:yMode val="factor"/>
              <c:x val="-0.009"/>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942134"/>
        <c:crosses val="autoZero"/>
        <c:crossBetween val="midCat"/>
        <c:dispUnits/>
      </c:valAx>
      <c:valAx>
        <c:axId val="5294213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Acceleration (m/s</a:t>
                </a:r>
                <a:r>
                  <a:rPr lang="en-US" cap="none" sz="1000" b="1" i="0" u="none" baseline="30000">
                    <a:solidFill>
                      <a:srgbClr val="000000"/>
                    </a:solidFill>
                    <a:latin typeface="Arial"/>
                    <a:ea typeface="Arial"/>
                    <a:cs typeface="Arial"/>
                  </a:rPr>
                  <a:t>2</a:t>
                </a:r>
                <a:r>
                  <a:rPr lang="en-US" cap="none" sz="1000" b="1" i="0" u="none" baseline="0">
                    <a:solidFill>
                      <a:srgbClr val="000000"/>
                    </a:solidFill>
                    <a:latin typeface="Arial"/>
                    <a:ea typeface="Arial"/>
                    <a:cs typeface="Arial"/>
                  </a:rPr>
                  <a:t>)</a:t>
                </a:r>
              </a:p>
            </c:rich>
          </c:tx>
          <c:layout>
            <c:manualLayout>
              <c:xMode val="factor"/>
              <c:yMode val="factor"/>
              <c:x val="-0.0205"/>
              <c:y val="-0.006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708621"/>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Density of Iron</a:t>
            </a:r>
          </a:p>
        </c:rich>
      </c:tx>
      <c:layout>
        <c:manualLayout>
          <c:xMode val="factor"/>
          <c:yMode val="factor"/>
          <c:x val="0.00475"/>
          <c:y val="-0.003"/>
        </c:manualLayout>
      </c:layout>
      <c:spPr>
        <a:noFill/>
        <a:ln>
          <a:noFill/>
        </a:ln>
      </c:spPr>
    </c:title>
    <c:plotArea>
      <c:layout>
        <c:manualLayout>
          <c:xMode val="edge"/>
          <c:yMode val="edge"/>
          <c:x val="0.059"/>
          <c:y val="0.1175"/>
          <c:w val="0.92"/>
          <c:h val="0.79875"/>
        </c:manualLayout>
      </c:layout>
      <c:scatterChart>
        <c:scatterStyle val="lineMarker"/>
        <c:varyColors val="0"/>
        <c:ser>
          <c:idx val="0"/>
          <c:order val="0"/>
          <c:tx>
            <c:strRef>
              <c:f>Data!$B$40</c:f>
              <c:strCache>
                <c:ptCount val="1"/>
                <c:pt idx="0">
                  <c:v>Pressure (atm)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c:trendlineLbl>
          </c:trendline>
          <c:xVal>
            <c:numRef>
              <c:f>Data!$A$50:$A$54</c:f>
              <c:numCache>
                <c:ptCount val="5"/>
                <c:pt idx="0">
                  <c:v>2.5</c:v>
                </c:pt>
                <c:pt idx="1">
                  <c:v>5.3</c:v>
                </c:pt>
                <c:pt idx="2">
                  <c:v>9.8</c:v>
                </c:pt>
                <c:pt idx="3">
                  <c:v>14.3</c:v>
                </c:pt>
                <c:pt idx="4">
                  <c:v>25.7</c:v>
                </c:pt>
              </c:numCache>
            </c:numRef>
          </c:xVal>
          <c:yVal>
            <c:numRef>
              <c:f>Data!$B$50:$B$54</c:f>
              <c:numCache>
                <c:ptCount val="5"/>
                <c:pt idx="0">
                  <c:v>21.25</c:v>
                </c:pt>
                <c:pt idx="1">
                  <c:v>40.669999999999995</c:v>
                </c:pt>
                <c:pt idx="2">
                  <c:v>75.72000000000001</c:v>
                </c:pt>
                <c:pt idx="3">
                  <c:v>111.27000000000001</c:v>
                </c:pt>
                <c:pt idx="4">
                  <c:v>204.43</c:v>
                </c:pt>
              </c:numCache>
            </c:numRef>
          </c:yVal>
          <c:smooth val="0"/>
        </c:ser>
        <c:axId val="6717159"/>
        <c:axId val="60454432"/>
      </c:scatterChart>
      <c:valAx>
        <c:axId val="671715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Volume (cm</a:t>
                </a:r>
                <a:r>
                  <a:rPr lang="en-US" cap="none" sz="1000" b="1" i="0" u="none" baseline="30000">
                    <a:solidFill>
                      <a:srgbClr val="000000"/>
                    </a:solidFill>
                    <a:latin typeface="Arial"/>
                    <a:ea typeface="Arial"/>
                    <a:cs typeface="Arial"/>
                  </a:rPr>
                  <a:t>3</a:t>
                </a:r>
                <a:r>
                  <a:rPr lang="en-US" cap="none" sz="1000" b="1" i="0" u="none" baseline="0">
                    <a:solidFill>
                      <a:srgbClr val="000000"/>
                    </a:solidFill>
                    <a:latin typeface="Arial"/>
                    <a:ea typeface="Arial"/>
                    <a:cs typeface="Arial"/>
                  </a:rPr>
                  <a:t>)</a:t>
                </a:r>
              </a:p>
            </c:rich>
          </c:tx>
          <c:layout>
            <c:manualLayout>
              <c:xMode val="factor"/>
              <c:yMode val="factor"/>
              <c:x val="-0.004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454432"/>
        <c:crosses val="autoZero"/>
        <c:crossBetween val="midCat"/>
        <c:dispUnits/>
      </c:valAx>
      <c:valAx>
        <c:axId val="6045443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Mass (g)</a:t>
                </a:r>
              </a:p>
            </c:rich>
          </c:tx>
          <c:layout>
            <c:manualLayout>
              <c:xMode val="factor"/>
              <c:yMode val="factor"/>
              <c:x val="-0.013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717159"/>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0</xdr:row>
      <xdr:rowOff>38100</xdr:rowOff>
    </xdr:from>
    <xdr:to>
      <xdr:col>9</xdr:col>
      <xdr:colOff>333375</xdr:colOff>
      <xdr:row>12</xdr:row>
      <xdr:rowOff>123825</xdr:rowOff>
    </xdr:to>
    <xdr:graphicFrame>
      <xdr:nvGraphicFramePr>
        <xdr:cNvPr id="1" name="Chart 1"/>
        <xdr:cNvGraphicFramePr/>
      </xdr:nvGraphicFramePr>
      <xdr:xfrm>
        <a:off x="1504950" y="38100"/>
        <a:ext cx="4533900" cy="3038475"/>
      </xdr:xfrm>
      <a:graphic>
        <a:graphicData uri="http://schemas.openxmlformats.org/drawingml/2006/chart">
          <c:chart xmlns:c="http://schemas.openxmlformats.org/drawingml/2006/chart" r:id="rId1"/>
        </a:graphicData>
      </a:graphic>
    </xdr:graphicFrame>
    <xdr:clientData/>
  </xdr:twoCellAnchor>
  <xdr:twoCellAnchor>
    <xdr:from>
      <xdr:col>12</xdr:col>
      <xdr:colOff>104775</xdr:colOff>
      <xdr:row>0</xdr:row>
      <xdr:rowOff>0</xdr:rowOff>
    </xdr:from>
    <xdr:to>
      <xdr:col>19</xdr:col>
      <xdr:colOff>409575</xdr:colOff>
      <xdr:row>8</xdr:row>
      <xdr:rowOff>95250</xdr:rowOff>
    </xdr:to>
    <xdr:graphicFrame>
      <xdr:nvGraphicFramePr>
        <xdr:cNvPr id="2" name="Chart 2"/>
        <xdr:cNvGraphicFramePr/>
      </xdr:nvGraphicFramePr>
      <xdr:xfrm>
        <a:off x="7639050" y="0"/>
        <a:ext cx="4572000" cy="2247900"/>
      </xdr:xfrm>
      <a:graphic>
        <a:graphicData uri="http://schemas.openxmlformats.org/drawingml/2006/chart">
          <c:chart xmlns:c="http://schemas.openxmlformats.org/drawingml/2006/chart" r:id="rId2"/>
        </a:graphicData>
      </a:graphic>
    </xdr:graphicFrame>
    <xdr:clientData/>
  </xdr:twoCellAnchor>
  <xdr:twoCellAnchor>
    <xdr:from>
      <xdr:col>12</xdr:col>
      <xdr:colOff>85725</xdr:colOff>
      <xdr:row>8</xdr:row>
      <xdr:rowOff>152400</xdr:rowOff>
    </xdr:from>
    <xdr:to>
      <xdr:col>19</xdr:col>
      <xdr:colOff>390525</xdr:colOff>
      <xdr:row>24</xdr:row>
      <xdr:rowOff>9525</xdr:rowOff>
    </xdr:to>
    <xdr:graphicFrame>
      <xdr:nvGraphicFramePr>
        <xdr:cNvPr id="3" name="Chart 3"/>
        <xdr:cNvGraphicFramePr/>
      </xdr:nvGraphicFramePr>
      <xdr:xfrm>
        <a:off x="7620000" y="2305050"/>
        <a:ext cx="4572000" cy="26955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28575</xdr:rowOff>
    </xdr:from>
    <xdr:to>
      <xdr:col>15</xdr:col>
      <xdr:colOff>0</xdr:colOff>
      <xdr:row>28</xdr:row>
      <xdr:rowOff>47625</xdr:rowOff>
    </xdr:to>
    <xdr:graphicFrame>
      <xdr:nvGraphicFramePr>
        <xdr:cNvPr id="1" name="Chart 1"/>
        <xdr:cNvGraphicFramePr/>
      </xdr:nvGraphicFramePr>
      <xdr:xfrm>
        <a:off x="4981575" y="2295525"/>
        <a:ext cx="4162425" cy="2286000"/>
      </xdr:xfrm>
      <a:graphic>
        <a:graphicData uri="http://schemas.openxmlformats.org/drawingml/2006/chart">
          <c:chart xmlns:c="http://schemas.openxmlformats.org/drawingml/2006/chart" r:id="rId1"/>
        </a:graphicData>
      </a:graphic>
    </xdr:graphicFrame>
    <xdr:clientData/>
  </xdr:twoCellAnchor>
  <xdr:twoCellAnchor>
    <xdr:from>
      <xdr:col>8</xdr:col>
      <xdr:colOff>104775</xdr:colOff>
      <xdr:row>0</xdr:row>
      <xdr:rowOff>0</xdr:rowOff>
    </xdr:from>
    <xdr:to>
      <xdr:col>15</xdr:col>
      <xdr:colOff>9525</xdr:colOff>
      <xdr:row>14</xdr:row>
      <xdr:rowOff>19050</xdr:rowOff>
    </xdr:to>
    <xdr:graphicFrame>
      <xdr:nvGraphicFramePr>
        <xdr:cNvPr id="2" name="Chart 2"/>
        <xdr:cNvGraphicFramePr/>
      </xdr:nvGraphicFramePr>
      <xdr:xfrm>
        <a:off x="4981575" y="0"/>
        <a:ext cx="4171950" cy="22860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6</xdr:col>
      <xdr:colOff>533400</xdr:colOff>
      <xdr:row>14</xdr:row>
      <xdr:rowOff>28575</xdr:rowOff>
    </xdr:to>
    <xdr:graphicFrame>
      <xdr:nvGraphicFramePr>
        <xdr:cNvPr id="3" name="Chart 3"/>
        <xdr:cNvGraphicFramePr/>
      </xdr:nvGraphicFramePr>
      <xdr:xfrm>
        <a:off x="0" y="0"/>
        <a:ext cx="4191000" cy="2295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29</xdr:row>
      <xdr:rowOff>0</xdr:rowOff>
    </xdr:from>
    <xdr:to>
      <xdr:col>6</xdr:col>
      <xdr:colOff>542925</xdr:colOff>
      <xdr:row>43</xdr:row>
      <xdr:rowOff>38100</xdr:rowOff>
    </xdr:to>
    <xdr:graphicFrame>
      <xdr:nvGraphicFramePr>
        <xdr:cNvPr id="4" name="Chart 5"/>
        <xdr:cNvGraphicFramePr/>
      </xdr:nvGraphicFramePr>
      <xdr:xfrm>
        <a:off x="0" y="4695825"/>
        <a:ext cx="4200525" cy="23050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0</xdr:rowOff>
    </xdr:from>
    <xdr:to>
      <xdr:col>6</xdr:col>
      <xdr:colOff>561975</xdr:colOff>
      <xdr:row>58</xdr:row>
      <xdr:rowOff>47625</xdr:rowOff>
    </xdr:to>
    <xdr:graphicFrame>
      <xdr:nvGraphicFramePr>
        <xdr:cNvPr id="5" name="Chart 6"/>
        <xdr:cNvGraphicFramePr/>
      </xdr:nvGraphicFramePr>
      <xdr:xfrm>
        <a:off x="0" y="7124700"/>
        <a:ext cx="4219575" cy="2314575"/>
      </xdr:xfrm>
      <a:graphic>
        <a:graphicData uri="http://schemas.openxmlformats.org/drawingml/2006/chart">
          <c:chart xmlns:c="http://schemas.openxmlformats.org/drawingml/2006/chart" r:id="rId5"/>
        </a:graphicData>
      </a:graphic>
    </xdr:graphicFrame>
    <xdr:clientData/>
  </xdr:twoCellAnchor>
  <xdr:twoCellAnchor>
    <xdr:from>
      <xdr:col>8</xdr:col>
      <xdr:colOff>0</xdr:colOff>
      <xdr:row>29</xdr:row>
      <xdr:rowOff>0</xdr:rowOff>
    </xdr:from>
    <xdr:to>
      <xdr:col>14</xdr:col>
      <xdr:colOff>523875</xdr:colOff>
      <xdr:row>43</xdr:row>
      <xdr:rowOff>19050</xdr:rowOff>
    </xdr:to>
    <xdr:graphicFrame>
      <xdr:nvGraphicFramePr>
        <xdr:cNvPr id="6" name="Chart 7"/>
        <xdr:cNvGraphicFramePr/>
      </xdr:nvGraphicFramePr>
      <xdr:xfrm>
        <a:off x="4876800" y="4695825"/>
        <a:ext cx="4181475" cy="22860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xdr:row>
      <xdr:rowOff>57150</xdr:rowOff>
    </xdr:from>
    <xdr:to>
      <xdr:col>6</xdr:col>
      <xdr:colOff>542925</xdr:colOff>
      <xdr:row>28</xdr:row>
      <xdr:rowOff>95250</xdr:rowOff>
    </xdr:to>
    <xdr:graphicFrame>
      <xdr:nvGraphicFramePr>
        <xdr:cNvPr id="7" name="Chart 8"/>
        <xdr:cNvGraphicFramePr/>
      </xdr:nvGraphicFramePr>
      <xdr:xfrm>
        <a:off x="0" y="2324100"/>
        <a:ext cx="4200525" cy="2305050"/>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18</xdr:row>
      <xdr:rowOff>9525</xdr:rowOff>
    </xdr:from>
    <xdr:to>
      <xdr:col>12</xdr:col>
      <xdr:colOff>266700</xdr:colOff>
      <xdr:row>34</xdr:row>
      <xdr:rowOff>57150</xdr:rowOff>
    </xdr:to>
    <xdr:graphicFrame>
      <xdr:nvGraphicFramePr>
        <xdr:cNvPr id="1" name="Chart 1"/>
        <xdr:cNvGraphicFramePr/>
      </xdr:nvGraphicFramePr>
      <xdr:xfrm>
        <a:off x="2924175" y="3209925"/>
        <a:ext cx="4657725" cy="2524125"/>
      </xdr:xfrm>
      <a:graphic>
        <a:graphicData uri="http://schemas.openxmlformats.org/drawingml/2006/chart">
          <c:chart xmlns:c="http://schemas.openxmlformats.org/drawingml/2006/chart" r:id="rId1"/>
        </a:graphicData>
      </a:graphic>
    </xdr:graphicFrame>
    <xdr:clientData/>
  </xdr:twoCellAnchor>
  <xdr:twoCellAnchor>
    <xdr:from>
      <xdr:col>3</xdr:col>
      <xdr:colOff>428625</xdr:colOff>
      <xdr:row>40</xdr:row>
      <xdr:rowOff>142875</xdr:rowOff>
    </xdr:from>
    <xdr:to>
      <xdr:col>11</xdr:col>
      <xdr:colOff>219075</xdr:colOff>
      <xdr:row>57</xdr:row>
      <xdr:rowOff>66675</xdr:rowOff>
    </xdr:to>
    <xdr:graphicFrame>
      <xdr:nvGraphicFramePr>
        <xdr:cNvPr id="2" name="Chart 2"/>
        <xdr:cNvGraphicFramePr/>
      </xdr:nvGraphicFramePr>
      <xdr:xfrm>
        <a:off x="2257425" y="6734175"/>
        <a:ext cx="4667250" cy="2609850"/>
      </xdr:xfrm>
      <a:graphic>
        <a:graphicData uri="http://schemas.openxmlformats.org/drawingml/2006/chart">
          <c:chart xmlns:c="http://schemas.openxmlformats.org/drawingml/2006/chart" r:id="rId2"/>
        </a:graphicData>
      </a:graphic>
    </xdr:graphicFrame>
    <xdr:clientData/>
  </xdr:twoCellAnchor>
  <xdr:twoCellAnchor>
    <xdr:from>
      <xdr:col>4</xdr:col>
      <xdr:colOff>504825</xdr:colOff>
      <xdr:row>34</xdr:row>
      <xdr:rowOff>9525</xdr:rowOff>
    </xdr:from>
    <xdr:to>
      <xdr:col>12</xdr:col>
      <xdr:colOff>200025</xdr:colOff>
      <xdr:row>50</xdr:row>
      <xdr:rowOff>66675</xdr:rowOff>
    </xdr:to>
    <xdr:graphicFrame>
      <xdr:nvGraphicFramePr>
        <xdr:cNvPr id="3" name="Chart 1"/>
        <xdr:cNvGraphicFramePr/>
      </xdr:nvGraphicFramePr>
      <xdr:xfrm>
        <a:off x="2943225" y="5686425"/>
        <a:ext cx="4572000" cy="2524125"/>
      </xdr:xfrm>
      <a:graphic>
        <a:graphicData uri="http://schemas.openxmlformats.org/drawingml/2006/chart">
          <c:chart xmlns:c="http://schemas.openxmlformats.org/drawingml/2006/chart" r:id="rId3"/>
        </a:graphicData>
      </a:graphic>
    </xdr:graphicFrame>
    <xdr:clientData/>
  </xdr:twoCellAnchor>
  <xdr:twoCellAnchor>
    <xdr:from>
      <xdr:col>8</xdr:col>
      <xdr:colOff>390525</xdr:colOff>
      <xdr:row>38</xdr:row>
      <xdr:rowOff>95250</xdr:rowOff>
    </xdr:from>
    <xdr:to>
      <xdr:col>16</xdr:col>
      <xdr:colOff>85725</xdr:colOff>
      <xdr:row>55</xdr:row>
      <xdr:rowOff>0</xdr:rowOff>
    </xdr:to>
    <xdr:graphicFrame>
      <xdr:nvGraphicFramePr>
        <xdr:cNvPr id="4" name="Chart 2"/>
        <xdr:cNvGraphicFramePr/>
      </xdr:nvGraphicFramePr>
      <xdr:xfrm>
        <a:off x="5267325" y="6381750"/>
        <a:ext cx="4572000" cy="257175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133350</xdr:rowOff>
    </xdr:from>
    <xdr:to>
      <xdr:col>7</xdr:col>
      <xdr:colOff>409575</xdr:colOff>
      <xdr:row>72</xdr:row>
      <xdr:rowOff>57150</xdr:rowOff>
    </xdr:to>
    <xdr:graphicFrame>
      <xdr:nvGraphicFramePr>
        <xdr:cNvPr id="1" name="Chart 2"/>
        <xdr:cNvGraphicFramePr/>
      </xdr:nvGraphicFramePr>
      <xdr:xfrm>
        <a:off x="0" y="8924925"/>
        <a:ext cx="5734050" cy="2676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123825</xdr:rowOff>
    </xdr:from>
    <xdr:to>
      <xdr:col>7</xdr:col>
      <xdr:colOff>409575</xdr:colOff>
      <xdr:row>89</xdr:row>
      <xdr:rowOff>47625</xdr:rowOff>
    </xdr:to>
    <xdr:graphicFrame>
      <xdr:nvGraphicFramePr>
        <xdr:cNvPr id="2" name="Chart 3"/>
        <xdr:cNvGraphicFramePr/>
      </xdr:nvGraphicFramePr>
      <xdr:xfrm>
        <a:off x="0" y="11668125"/>
        <a:ext cx="5734050" cy="26765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28575</xdr:rowOff>
    </xdr:from>
    <xdr:to>
      <xdr:col>8</xdr:col>
      <xdr:colOff>409575</xdr:colOff>
      <xdr:row>53</xdr:row>
      <xdr:rowOff>0</xdr:rowOff>
    </xdr:to>
    <xdr:graphicFrame>
      <xdr:nvGraphicFramePr>
        <xdr:cNvPr id="1" name="Chart 1"/>
        <xdr:cNvGraphicFramePr/>
      </xdr:nvGraphicFramePr>
      <xdr:xfrm>
        <a:off x="0" y="2209800"/>
        <a:ext cx="5962650" cy="6267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26"/>
  <sheetViews>
    <sheetView tabSelected="1" zoomScale="85" zoomScaleNormal="85" zoomScalePageLayoutView="0" workbookViewId="0" topLeftCell="A1">
      <selection activeCell="I22" sqref="I22"/>
    </sheetView>
  </sheetViews>
  <sheetFormatPr defaultColWidth="9.140625" defaultRowHeight="12.75"/>
  <cols>
    <col min="1" max="1" width="12.421875" style="0" customWidth="1"/>
  </cols>
  <sheetData>
    <row r="1" spans="1:12" ht="31.5" thickBot="1">
      <c r="A1" s="38" t="s">
        <v>13</v>
      </c>
      <c r="B1" s="38" t="s">
        <v>14</v>
      </c>
      <c r="K1" s="38" t="s">
        <v>94</v>
      </c>
      <c r="L1" s="38" t="s">
        <v>95</v>
      </c>
    </row>
    <row r="2" spans="1:12" ht="15.75" thickBot="1">
      <c r="A2" s="39">
        <v>100</v>
      </c>
      <c r="B2" s="39">
        <v>1.64</v>
      </c>
      <c r="K2" s="39">
        <v>12</v>
      </c>
      <c r="L2" s="39">
        <v>1</v>
      </c>
    </row>
    <row r="3" spans="1:12" ht="15.75" thickBot="1">
      <c r="A3" s="39">
        <v>200</v>
      </c>
      <c r="B3" s="39">
        <v>3.28</v>
      </c>
      <c r="K3" s="39">
        <v>3</v>
      </c>
      <c r="L3" s="39">
        <v>4</v>
      </c>
    </row>
    <row r="4" spans="1:12" ht="15.75" thickBot="1">
      <c r="A4" s="39">
        <v>300</v>
      </c>
      <c r="B4" s="39">
        <v>4.93</v>
      </c>
      <c r="K4" s="39">
        <v>1.5</v>
      </c>
      <c r="L4" s="39">
        <v>8</v>
      </c>
    </row>
    <row r="5" spans="1:12" ht="15.75" thickBot="1">
      <c r="A5" s="39">
        <v>400</v>
      </c>
      <c r="B5" s="39">
        <v>6.56</v>
      </c>
      <c r="K5" s="39">
        <v>1</v>
      </c>
      <c r="L5" s="39">
        <v>12</v>
      </c>
    </row>
    <row r="6" spans="1:12" ht="15.75" thickBot="1">
      <c r="A6" s="39">
        <v>450</v>
      </c>
      <c r="B6" s="39">
        <v>7.39</v>
      </c>
      <c r="K6" s="39">
        <v>0.5</v>
      </c>
      <c r="L6" s="39">
        <v>24</v>
      </c>
    </row>
    <row r="7" ht="12.75" thickBot="1"/>
    <row r="8" spans="11:12" ht="46.5" thickBot="1">
      <c r="K8" s="38" t="s">
        <v>96</v>
      </c>
      <c r="L8" s="38" t="s">
        <v>95</v>
      </c>
    </row>
    <row r="9" spans="11:12" ht="15.75" thickBot="1">
      <c r="K9" s="39">
        <f>1/K2</f>
        <v>0.08333333333333333</v>
      </c>
      <c r="L9" s="39">
        <v>1</v>
      </c>
    </row>
    <row r="10" spans="11:12" ht="15.75" thickBot="1">
      <c r="K10" s="39">
        <f>1/K3</f>
        <v>0.3333333333333333</v>
      </c>
      <c r="L10" s="39">
        <v>4</v>
      </c>
    </row>
    <row r="11" spans="11:12" ht="15.75" thickBot="1">
      <c r="K11" s="39">
        <f>1/K4</f>
        <v>0.6666666666666666</v>
      </c>
      <c r="L11" s="39">
        <v>8</v>
      </c>
    </row>
    <row r="12" spans="11:12" ht="15.75" thickBot="1">
      <c r="K12" s="39">
        <f>1/K5</f>
        <v>1</v>
      </c>
      <c r="L12" s="39">
        <v>12</v>
      </c>
    </row>
    <row r="13" spans="11:12" ht="15.75" thickBot="1">
      <c r="K13" s="39">
        <f>1/K6</f>
        <v>2</v>
      </c>
      <c r="L13" s="39">
        <v>24</v>
      </c>
    </row>
    <row r="14" ht="17.25">
      <c r="C14" s="44" t="s">
        <v>98</v>
      </c>
    </row>
    <row r="26" ht="17.25">
      <c r="M26" s="44" t="s">
        <v>97</v>
      </c>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5"/>
  <sheetViews>
    <sheetView zoomScalePageLayoutView="0" workbookViewId="0" topLeftCell="A1">
      <selection activeCell="A62" sqref="A62"/>
    </sheetView>
  </sheetViews>
  <sheetFormatPr defaultColWidth="9.140625" defaultRowHeight="12.75"/>
  <cols>
    <col min="1" max="1" width="32.140625" style="0" bestFit="1" customWidth="1"/>
    <col min="2" max="2" width="17.57421875" style="0" bestFit="1" customWidth="1"/>
    <col min="3" max="3" width="30.00390625" style="0" bestFit="1" customWidth="1"/>
    <col min="4" max="4" width="26.421875" style="0" bestFit="1" customWidth="1"/>
  </cols>
  <sheetData>
    <row r="1" ht="12.75">
      <c r="A1" s="1" t="s">
        <v>0</v>
      </c>
    </row>
    <row r="2" ht="12.75">
      <c r="A2" s="1" t="s">
        <v>1</v>
      </c>
    </row>
    <row r="4" ht="12.75">
      <c r="A4" s="1" t="s">
        <v>6</v>
      </c>
    </row>
    <row r="5" spans="1:4" ht="12.75">
      <c r="A5" s="1" t="s">
        <v>3</v>
      </c>
      <c r="B5" s="1" t="s">
        <v>4</v>
      </c>
      <c r="C5" s="1" t="s">
        <v>5</v>
      </c>
      <c r="D5" s="40" t="s">
        <v>2</v>
      </c>
    </row>
    <row r="6" spans="1:4" ht="12">
      <c r="A6" s="3">
        <f>C6/1000/182.18</f>
        <v>2.207706663739159E-05</v>
      </c>
      <c r="B6" s="4">
        <v>0.2075</v>
      </c>
      <c r="C6" s="5">
        <f>201.1*2/100</f>
        <v>4.022</v>
      </c>
      <c r="D6" s="40"/>
    </row>
    <row r="7" spans="1:4" ht="12">
      <c r="A7" s="3">
        <f>C7/1000/182.18</f>
        <v>4.415413327478318E-05</v>
      </c>
      <c r="B7" s="4">
        <v>0.3985</v>
      </c>
      <c r="C7" s="5">
        <f>201.1*4/100</f>
        <v>8.044</v>
      </c>
      <c r="D7" s="40"/>
    </row>
    <row r="8" spans="1:4" ht="12">
      <c r="A8" s="3">
        <f>C8/1000/182.18</f>
        <v>6.623119991217476E-05</v>
      </c>
      <c r="B8" s="4">
        <v>0.6083</v>
      </c>
      <c r="C8" s="5">
        <f>201.1*6/100</f>
        <v>12.065999999999999</v>
      </c>
      <c r="D8" s="41" t="s">
        <v>7</v>
      </c>
    </row>
    <row r="9" spans="1:4" ht="12">
      <c r="A9" s="3">
        <f>C9/1000/182.18</f>
        <v>8.830826654956636E-05</v>
      </c>
      <c r="B9" s="4">
        <v>0.8098</v>
      </c>
      <c r="C9" s="5">
        <f>201.1*8/100</f>
        <v>16.088</v>
      </c>
      <c r="D9" s="41"/>
    </row>
    <row r="10" spans="1:4" ht="12.75" thickBot="1">
      <c r="A10" s="6">
        <f>C10/1000/182.18</f>
        <v>0.00011038533318695794</v>
      </c>
      <c r="B10" s="7">
        <v>1.0052</v>
      </c>
      <c r="C10" s="8">
        <f>201.1*10/100</f>
        <v>20.11</v>
      </c>
      <c r="D10" s="41"/>
    </row>
    <row r="11" ht="12.75" thickTop="1"/>
    <row r="12" ht="12.75">
      <c r="A12" s="1" t="s">
        <v>8</v>
      </c>
    </row>
    <row r="13" spans="1:4" ht="15">
      <c r="A13" s="11" t="s">
        <v>9</v>
      </c>
      <c r="B13" s="11" t="s">
        <v>10</v>
      </c>
      <c r="C13" s="42" t="s">
        <v>85</v>
      </c>
      <c r="D13" s="42"/>
    </row>
    <row r="14" spans="1:4" ht="12">
      <c r="A14" s="9">
        <v>1</v>
      </c>
      <c r="B14" s="9">
        <f aca="true" t="shared" si="0" ref="B14:B19">1/4.5*A14+0.6</f>
        <v>0.8222222222222222</v>
      </c>
      <c r="C14" s="42"/>
      <c r="D14" s="42"/>
    </row>
    <row r="15" spans="1:4" ht="12">
      <c r="A15" s="9">
        <v>2</v>
      </c>
      <c r="B15" s="9">
        <f t="shared" si="0"/>
        <v>1.0444444444444443</v>
      </c>
      <c r="C15" s="42"/>
      <c r="D15" s="42"/>
    </row>
    <row r="16" spans="1:4" ht="12">
      <c r="A16" s="9">
        <v>3</v>
      </c>
      <c r="B16" s="9">
        <f t="shared" si="0"/>
        <v>1.2666666666666666</v>
      </c>
      <c r="C16" s="42"/>
      <c r="D16" s="42"/>
    </row>
    <row r="17" spans="1:4" ht="12">
      <c r="A17" s="9">
        <v>5</v>
      </c>
      <c r="B17" s="9">
        <f t="shared" si="0"/>
        <v>1.7111111111111112</v>
      </c>
      <c r="C17" s="42"/>
      <c r="D17" s="42"/>
    </row>
    <row r="18" spans="1:4" ht="12">
      <c r="A18" s="9">
        <v>8</v>
      </c>
      <c r="B18" s="9">
        <f t="shared" si="0"/>
        <v>2.3777777777777778</v>
      </c>
      <c r="C18" s="42"/>
      <c r="D18" s="42"/>
    </row>
    <row r="19" spans="1:4" ht="12">
      <c r="A19" s="9">
        <v>13</v>
      </c>
      <c r="B19" s="9">
        <f t="shared" si="0"/>
        <v>3.488888888888889</v>
      </c>
      <c r="C19" s="42"/>
      <c r="D19" s="42"/>
    </row>
    <row r="20" spans="3:4" ht="12">
      <c r="C20" s="42"/>
      <c r="D20" s="42"/>
    </row>
    <row r="21" spans="1:3" ht="12.75">
      <c r="A21" s="1" t="s">
        <v>11</v>
      </c>
      <c r="C21" s="29" t="s">
        <v>22</v>
      </c>
    </row>
    <row r="22" spans="1:3" ht="15">
      <c r="A22" s="11" t="s">
        <v>12</v>
      </c>
      <c r="B22" s="11" t="s">
        <v>10</v>
      </c>
      <c r="C22" s="1" t="s">
        <v>17</v>
      </c>
    </row>
    <row r="23" spans="1:3" ht="12">
      <c r="A23" s="2">
        <v>0.75</v>
      </c>
      <c r="B23" s="10">
        <f>10/A23+0.3</f>
        <v>13.633333333333335</v>
      </c>
      <c r="C23" s="12">
        <f aca="true" t="shared" si="1" ref="C23:C28">1/A23</f>
        <v>1.3333333333333333</v>
      </c>
    </row>
    <row r="24" spans="1:3" ht="12">
      <c r="A24" s="2">
        <v>2.7</v>
      </c>
      <c r="B24" s="10">
        <f>10/A24+0.2</f>
        <v>3.9037037037037035</v>
      </c>
      <c r="C24" s="12">
        <f t="shared" si="1"/>
        <v>0.37037037037037035</v>
      </c>
    </row>
    <row r="25" spans="1:3" ht="12">
      <c r="A25" s="2">
        <v>3.8</v>
      </c>
      <c r="B25" s="10">
        <f>10/A25+0.3</f>
        <v>2.931578947368421</v>
      </c>
      <c r="C25" s="12">
        <f t="shared" si="1"/>
        <v>0.2631578947368421</v>
      </c>
    </row>
    <row r="26" spans="1:3" ht="12">
      <c r="A26" s="2">
        <v>6.2</v>
      </c>
      <c r="B26" s="10">
        <f>10/A26+0.4</f>
        <v>2.0129032258064514</v>
      </c>
      <c r="C26" s="12">
        <f t="shared" si="1"/>
        <v>0.16129032258064516</v>
      </c>
    </row>
    <row r="27" spans="1:3" ht="12">
      <c r="A27" s="9">
        <v>9.6</v>
      </c>
      <c r="B27" s="10">
        <f>10/A27+0.4</f>
        <v>1.4416666666666669</v>
      </c>
      <c r="C27" s="12">
        <f t="shared" si="1"/>
        <v>0.10416666666666667</v>
      </c>
    </row>
    <row r="28" spans="1:3" ht="12">
      <c r="A28" s="2">
        <v>14.5</v>
      </c>
      <c r="B28" s="10">
        <f>10/A28+0.3</f>
        <v>0.9896551724137932</v>
      </c>
      <c r="C28" s="12">
        <f t="shared" si="1"/>
        <v>0.06896551724137931</v>
      </c>
    </row>
    <row r="30" spans="1:3" ht="15">
      <c r="A30" s="1" t="s">
        <v>15</v>
      </c>
      <c r="C30" t="s">
        <v>21</v>
      </c>
    </row>
    <row r="31" spans="1:2" ht="12.75">
      <c r="A31" s="11" t="s">
        <v>13</v>
      </c>
      <c r="B31" s="11" t="s">
        <v>14</v>
      </c>
    </row>
    <row r="32" spans="1:2" ht="12">
      <c r="A32" s="2">
        <v>273</v>
      </c>
      <c r="B32" s="10">
        <f aca="true" t="shared" si="2" ref="B32:B37">0.125*0.0821*A32</f>
        <v>2.8016625000000004</v>
      </c>
    </row>
    <row r="33" spans="1:2" ht="12">
      <c r="A33" s="2">
        <v>300</v>
      </c>
      <c r="B33" s="10">
        <f t="shared" si="2"/>
        <v>3.0787500000000003</v>
      </c>
    </row>
    <row r="34" spans="1:2" ht="12">
      <c r="A34" s="2">
        <v>327</v>
      </c>
      <c r="B34" s="10">
        <f t="shared" si="2"/>
        <v>3.3558375000000003</v>
      </c>
    </row>
    <row r="35" spans="1:2" ht="12">
      <c r="A35" s="2">
        <v>389</v>
      </c>
      <c r="B35" s="10">
        <f t="shared" si="2"/>
        <v>3.9921125</v>
      </c>
    </row>
    <row r="36" spans="1:2" ht="12">
      <c r="A36" s="2">
        <v>415</v>
      </c>
      <c r="B36" s="10">
        <f t="shared" si="2"/>
        <v>4.2589375</v>
      </c>
    </row>
    <row r="37" spans="1:2" ht="12">
      <c r="A37" s="2">
        <v>689</v>
      </c>
      <c r="B37" s="10">
        <f t="shared" si="2"/>
        <v>7.0708625000000005</v>
      </c>
    </row>
    <row r="39" ht="15">
      <c r="A39" s="1" t="s">
        <v>16</v>
      </c>
    </row>
    <row r="40" spans="1:2" ht="12.75">
      <c r="A40" s="11" t="s">
        <v>13</v>
      </c>
      <c r="B40" s="11" t="s">
        <v>14</v>
      </c>
    </row>
    <row r="41" spans="1:2" ht="12">
      <c r="A41" s="2">
        <v>273</v>
      </c>
      <c r="B41" s="10">
        <f>0.125*0.0821*A41+0.3</f>
        <v>3.1016625</v>
      </c>
    </row>
    <row r="42" spans="1:2" ht="12">
      <c r="A42" s="2">
        <v>300</v>
      </c>
      <c r="B42" s="10">
        <f>0.125*0.0821*A42-0.3</f>
        <v>2.7787500000000005</v>
      </c>
    </row>
    <row r="43" spans="1:2" ht="12">
      <c r="A43" s="2">
        <v>327</v>
      </c>
      <c r="B43" s="10">
        <f>0.125*0.0821*A43+0.3</f>
        <v>3.6558375</v>
      </c>
    </row>
    <row r="44" spans="1:2" ht="12">
      <c r="A44" s="2">
        <v>389</v>
      </c>
      <c r="B44" s="10">
        <f>0.125*0.0821*A44-0.3</f>
        <v>3.6921125000000004</v>
      </c>
    </row>
    <row r="45" spans="1:2" ht="12">
      <c r="A45" s="2">
        <v>415</v>
      </c>
      <c r="B45" s="10">
        <f>0.125*0.0821*A45+0.3</f>
        <v>4.5589375</v>
      </c>
    </row>
    <row r="46" spans="1:2" ht="12">
      <c r="A46" s="2">
        <v>689</v>
      </c>
      <c r="B46" s="10">
        <f>0.125*0.0821*A46+0.8</f>
        <v>7.8708625</v>
      </c>
    </row>
    <row r="48" ht="12.75">
      <c r="A48" s="1" t="s">
        <v>18</v>
      </c>
    </row>
    <row r="49" spans="1:2" ht="15">
      <c r="A49" s="11" t="s">
        <v>19</v>
      </c>
      <c r="B49" s="11" t="s">
        <v>20</v>
      </c>
    </row>
    <row r="50" spans="1:4" ht="12">
      <c r="A50">
        <v>2.5</v>
      </c>
      <c r="B50" s="17">
        <f>A50*7.9+1.5</f>
        <v>21.25</v>
      </c>
      <c r="D50" s="17"/>
    </row>
    <row r="51" spans="1:4" ht="12">
      <c r="A51">
        <v>5.3</v>
      </c>
      <c r="B51" s="17">
        <f>A51*7.9-1.2</f>
        <v>40.669999999999995</v>
      </c>
      <c r="D51" s="17"/>
    </row>
    <row r="52" spans="1:4" ht="12">
      <c r="A52">
        <v>9.8</v>
      </c>
      <c r="B52" s="17">
        <f>A52*7.9-1.7</f>
        <v>75.72000000000001</v>
      </c>
      <c r="D52" s="17"/>
    </row>
    <row r="53" spans="1:4" ht="12">
      <c r="A53">
        <v>14.3</v>
      </c>
      <c r="B53" s="17">
        <f>A53*7.9-1.7</f>
        <v>111.27000000000001</v>
      </c>
      <c r="D53" s="17"/>
    </row>
    <row r="54" spans="1:4" ht="12">
      <c r="A54">
        <v>25.7</v>
      </c>
      <c r="B54" s="17">
        <f>A54*7.9+1.4</f>
        <v>204.43</v>
      </c>
      <c r="D54" s="17"/>
    </row>
    <row r="58" ht="12">
      <c r="A58" t="s">
        <v>23</v>
      </c>
    </row>
    <row r="59" ht="12.75" thickBot="1"/>
    <row r="60" spans="1:2" ht="12.75">
      <c r="A60" s="16" t="s">
        <v>24</v>
      </c>
      <c r="B60" s="16"/>
    </row>
    <row r="61" spans="1:2" ht="12">
      <c r="A61" s="13" t="s">
        <v>25</v>
      </c>
      <c r="B61" s="13">
        <v>0.9997136744933056</v>
      </c>
    </row>
    <row r="62" spans="1:2" ht="12">
      <c r="A62" s="13" t="s">
        <v>26</v>
      </c>
      <c r="B62" s="13">
        <v>0.9994274309689071</v>
      </c>
    </row>
    <row r="63" spans="1:2" ht="12">
      <c r="A63" s="13" t="s">
        <v>27</v>
      </c>
      <c r="B63" s="13">
        <v>0.9992365746252094</v>
      </c>
    </row>
    <row r="64" spans="1:2" ht="12">
      <c r="A64" s="13" t="s">
        <v>28</v>
      </c>
      <c r="B64" s="13">
        <v>1.9983115642756584</v>
      </c>
    </row>
    <row r="65" spans="1:2" ht="12.75" thickBot="1">
      <c r="A65" s="14" t="s">
        <v>29</v>
      </c>
      <c r="B65" s="14">
        <v>5</v>
      </c>
    </row>
    <row r="67" ht="12.75" thickBot="1">
      <c r="A67" t="s">
        <v>30</v>
      </c>
    </row>
    <row r="68" spans="1:6" ht="12.75">
      <c r="A68" s="15"/>
      <c r="B68" s="15" t="s">
        <v>35</v>
      </c>
      <c r="C68" s="15" t="s">
        <v>36</v>
      </c>
      <c r="D68" s="15" t="s">
        <v>37</v>
      </c>
      <c r="E68" s="15" t="s">
        <v>38</v>
      </c>
      <c r="F68" s="15" t="s">
        <v>39</v>
      </c>
    </row>
    <row r="69" spans="1:6" ht="12">
      <c r="A69" s="13" t="s">
        <v>31</v>
      </c>
      <c r="B69" s="13">
        <v>1</v>
      </c>
      <c r="C69" s="13">
        <v>20910.820252676247</v>
      </c>
      <c r="D69" s="13">
        <v>20910.820252676247</v>
      </c>
      <c r="E69" s="13">
        <v>5236.542897164667</v>
      </c>
      <c r="F69" s="13">
        <v>5.81574372762985E-06</v>
      </c>
    </row>
    <row r="70" spans="1:6" ht="12">
      <c r="A70" s="13" t="s">
        <v>32</v>
      </c>
      <c r="B70" s="13">
        <v>3</v>
      </c>
      <c r="C70" s="13">
        <v>11.979747323753484</v>
      </c>
      <c r="D70" s="13">
        <v>3.993249107917828</v>
      </c>
      <c r="E70" s="13"/>
      <c r="F70" s="13"/>
    </row>
    <row r="71" spans="1:6" ht="12.75" thickBot="1">
      <c r="A71" s="14" t="s">
        <v>33</v>
      </c>
      <c r="B71" s="14">
        <v>4</v>
      </c>
      <c r="C71" s="14">
        <v>20922.8</v>
      </c>
      <c r="D71" s="14"/>
      <c r="E71" s="14"/>
      <c r="F71" s="14"/>
    </row>
    <row r="72" ht="12.75" thickBot="1"/>
    <row r="73" spans="1:9" ht="12.75">
      <c r="A73" s="15"/>
      <c r="B73" s="15" t="s">
        <v>40</v>
      </c>
      <c r="C73" s="15" t="s">
        <v>28</v>
      </c>
      <c r="D73" s="15" t="s">
        <v>41</v>
      </c>
      <c r="E73" s="15" t="s">
        <v>42</v>
      </c>
      <c r="F73" s="15" t="s">
        <v>43</v>
      </c>
      <c r="G73" s="15" t="s">
        <v>44</v>
      </c>
      <c r="H73" s="15" t="s">
        <v>45</v>
      </c>
      <c r="I73" s="15" t="s">
        <v>46</v>
      </c>
    </row>
    <row r="74" spans="1:9" ht="12">
      <c r="A74" s="13" t="s">
        <v>34</v>
      </c>
      <c r="B74" s="13">
        <v>-1.2522904812422395</v>
      </c>
      <c r="C74" s="13">
        <v>1.547835720957469</v>
      </c>
      <c r="D74" s="13">
        <v>-0.8090590392031983</v>
      </c>
      <c r="E74" s="13">
        <v>0.4776934936990678</v>
      </c>
      <c r="F74" s="13">
        <v>-6.1781991736189985</v>
      </c>
      <c r="G74" s="13">
        <v>3.67361821113452</v>
      </c>
      <c r="H74" s="13">
        <v>-6.1781991736189985</v>
      </c>
      <c r="I74" s="13">
        <v>3.67361821113452</v>
      </c>
    </row>
    <row r="75" spans="1:9" ht="12.75" thickBot="1">
      <c r="A75" s="14" t="s">
        <v>47</v>
      </c>
      <c r="B75" s="14">
        <v>7.9385668820522755</v>
      </c>
      <c r="C75" s="14">
        <v>0.10970332107057561</v>
      </c>
      <c r="D75" s="14">
        <v>72.36396131476407</v>
      </c>
      <c r="E75" s="14">
        <v>5.815743727629834E-06</v>
      </c>
      <c r="F75" s="14">
        <v>7.589441625717017</v>
      </c>
      <c r="G75" s="14">
        <v>8.287692138387534</v>
      </c>
      <c r="H75" s="14">
        <v>7.589441625717017</v>
      </c>
      <c r="I75" s="14">
        <v>8.287692138387534</v>
      </c>
    </row>
  </sheetData>
  <sheetProtection/>
  <mergeCells count="3">
    <mergeCell ref="D5:D7"/>
    <mergeCell ref="D8:D10"/>
    <mergeCell ref="C13:D20"/>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19" sqref="H19"/>
    </sheetView>
  </sheetViews>
  <sheetFormatPr defaultColWidth="9.140625" defaultRowHeight="12.75"/>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O49"/>
  <sheetViews>
    <sheetView zoomScalePageLayoutView="0" workbookViewId="0" topLeftCell="A3">
      <selection activeCell="O32" sqref="O32"/>
    </sheetView>
  </sheetViews>
  <sheetFormatPr defaultColWidth="9.140625" defaultRowHeight="12.75"/>
  <sheetData>
    <row r="1" ht="12">
      <c r="A1" t="s">
        <v>48</v>
      </c>
    </row>
    <row r="3" ht="12">
      <c r="A3" t="s">
        <v>49</v>
      </c>
    </row>
    <row r="5" ht="12">
      <c r="A5" t="s">
        <v>50</v>
      </c>
    </row>
    <row r="7" ht="12">
      <c r="A7" t="s">
        <v>51</v>
      </c>
    </row>
    <row r="9" ht="12">
      <c r="A9" t="s">
        <v>52</v>
      </c>
    </row>
    <row r="10" spans="1:15" ht="45">
      <c r="A10" s="25" t="s">
        <v>53</v>
      </c>
      <c r="B10" s="25" t="s">
        <v>54</v>
      </c>
      <c r="C10" s="25" t="s">
        <v>55</v>
      </c>
      <c r="D10" s="26" t="s">
        <v>62</v>
      </c>
      <c r="E10" s="25" t="s">
        <v>58</v>
      </c>
      <c r="F10" s="25" t="s">
        <v>59</v>
      </c>
      <c r="G10" s="25" t="s">
        <v>60</v>
      </c>
      <c r="H10" s="25" t="s">
        <v>61</v>
      </c>
      <c r="I10" s="25" t="s">
        <v>38</v>
      </c>
      <c r="J10" s="25" t="s">
        <v>56</v>
      </c>
      <c r="K10" s="25" t="s">
        <v>57</v>
      </c>
      <c r="N10" s="37" t="s">
        <v>92</v>
      </c>
      <c r="O10" s="37" t="s">
        <v>93</v>
      </c>
    </row>
    <row r="11" spans="1:15" ht="12">
      <c r="A11" s="19">
        <v>0</v>
      </c>
      <c r="B11" s="19"/>
      <c r="C11" s="19">
        <v>0</v>
      </c>
      <c r="D11">
        <f>E11/760</f>
        <v>1</v>
      </c>
      <c r="E11" s="19">
        <v>760</v>
      </c>
      <c r="F11" s="19">
        <v>14.696</v>
      </c>
      <c r="G11" s="19">
        <v>1.0333</v>
      </c>
      <c r="H11" s="19">
        <v>101.33</v>
      </c>
      <c r="I11" s="19">
        <v>59</v>
      </c>
      <c r="J11" s="19">
        <v>15</v>
      </c>
      <c r="K11" s="19">
        <v>29.92</v>
      </c>
      <c r="L11">
        <f>1/D11^2</f>
        <v>1</v>
      </c>
      <c r="N11">
        <f>1/E11</f>
        <v>0.0013157894736842105</v>
      </c>
      <c r="O11">
        <f>LN(E11)</f>
        <v>6.633318433280377</v>
      </c>
    </row>
    <row r="12" spans="1:15" ht="12">
      <c r="A12" s="20">
        <v>500</v>
      </c>
      <c r="B12" s="20"/>
      <c r="C12" s="20">
        <v>153</v>
      </c>
      <c r="D12">
        <f aca="true" t="shared" si="0" ref="D12:D40">E12/760</f>
        <v>0.9819736842105262</v>
      </c>
      <c r="E12" s="20">
        <v>746.3</v>
      </c>
      <c r="F12" s="20">
        <v>14.43</v>
      </c>
      <c r="G12" s="20">
        <v>1.015</v>
      </c>
      <c r="H12" s="20">
        <v>99.49</v>
      </c>
      <c r="I12" s="20">
        <v>57</v>
      </c>
      <c r="J12" s="20">
        <v>14</v>
      </c>
      <c r="K12" s="20">
        <v>29.38</v>
      </c>
      <c r="L12">
        <f aca="true" t="shared" si="1" ref="L12:L40">1/D12^2</f>
        <v>1.0370514458491902</v>
      </c>
      <c r="N12">
        <f aca="true" t="shared" si="2" ref="N12:N40">1/E12</f>
        <v>0.0013399437223636608</v>
      </c>
      <c r="O12">
        <f aca="true" t="shared" si="3" ref="O12:O40">LN(E12)</f>
        <v>6.615127664137342</v>
      </c>
    </row>
    <row r="13" spans="1:15" ht="12">
      <c r="A13" s="19">
        <v>1000</v>
      </c>
      <c r="B13" s="21"/>
      <c r="C13" s="19">
        <v>305</v>
      </c>
      <c r="D13">
        <f t="shared" si="0"/>
        <v>0.9644736842105263</v>
      </c>
      <c r="E13" s="19">
        <v>733</v>
      </c>
      <c r="F13" s="19">
        <v>14.16</v>
      </c>
      <c r="G13" s="19">
        <v>0.996</v>
      </c>
      <c r="H13" s="19">
        <v>97.63</v>
      </c>
      <c r="I13" s="19">
        <v>55</v>
      </c>
      <c r="J13" s="19">
        <v>13</v>
      </c>
      <c r="K13" s="19">
        <v>28.86</v>
      </c>
      <c r="L13">
        <f t="shared" si="1"/>
        <v>1.0750266616290303</v>
      </c>
      <c r="N13">
        <f t="shared" si="2"/>
        <v>0.001364256480218281</v>
      </c>
      <c r="O13">
        <f t="shared" si="3"/>
        <v>6.597145701886651</v>
      </c>
    </row>
    <row r="14" spans="1:15" ht="12">
      <c r="A14" s="20">
        <v>1500</v>
      </c>
      <c r="B14" s="20"/>
      <c r="C14" s="20">
        <v>458</v>
      </c>
      <c r="D14">
        <f t="shared" si="0"/>
        <v>0.9468421052631579</v>
      </c>
      <c r="E14" s="20">
        <v>719.6</v>
      </c>
      <c r="F14" s="20">
        <v>13.91</v>
      </c>
      <c r="G14" s="20">
        <v>0.978</v>
      </c>
      <c r="H14" s="20">
        <v>95.91</v>
      </c>
      <c r="I14" s="20">
        <v>54</v>
      </c>
      <c r="J14" s="20">
        <v>12</v>
      </c>
      <c r="K14" s="20">
        <v>28.33</v>
      </c>
      <c r="L14">
        <f t="shared" si="1"/>
        <v>1.1154365605498204</v>
      </c>
      <c r="N14">
        <f t="shared" si="2"/>
        <v>0.0013896609227348527</v>
      </c>
      <c r="O14">
        <f t="shared" si="3"/>
        <v>6.578695502076378</v>
      </c>
    </row>
    <row r="15" spans="1:15" ht="12">
      <c r="A15" s="19">
        <v>2000</v>
      </c>
      <c r="B15" s="19"/>
      <c r="C15" s="19">
        <v>610</v>
      </c>
      <c r="D15">
        <f t="shared" si="0"/>
        <v>0.9297368421052632</v>
      </c>
      <c r="E15" s="19">
        <v>706.6</v>
      </c>
      <c r="F15" s="19">
        <v>13.66</v>
      </c>
      <c r="G15" s="19">
        <v>0.96</v>
      </c>
      <c r="H15" s="19">
        <v>94.19</v>
      </c>
      <c r="I15" s="19">
        <v>52</v>
      </c>
      <c r="J15" s="19">
        <v>11</v>
      </c>
      <c r="K15" s="19">
        <v>27.82</v>
      </c>
      <c r="L15">
        <f t="shared" si="1"/>
        <v>1.1568576381725846</v>
      </c>
      <c r="N15">
        <f t="shared" si="2"/>
        <v>0.001415227851684121</v>
      </c>
      <c r="O15">
        <f t="shared" si="3"/>
        <v>6.560464734925045</v>
      </c>
    </row>
    <row r="16" spans="1:15" ht="12">
      <c r="A16" s="20">
        <v>2500</v>
      </c>
      <c r="B16" s="20"/>
      <c r="C16" s="20">
        <v>763</v>
      </c>
      <c r="D16">
        <f t="shared" si="0"/>
        <v>0.9130263157894737</v>
      </c>
      <c r="E16" s="20">
        <v>693.9</v>
      </c>
      <c r="F16" s="20">
        <v>13.41</v>
      </c>
      <c r="G16" s="20">
        <v>0.943</v>
      </c>
      <c r="H16" s="20">
        <v>92.46</v>
      </c>
      <c r="I16" s="20">
        <v>50</v>
      </c>
      <c r="J16" s="20">
        <v>10</v>
      </c>
      <c r="K16" s="20">
        <v>27.32</v>
      </c>
      <c r="L16">
        <f t="shared" si="1"/>
        <v>1.1995915822648275</v>
      </c>
      <c r="N16">
        <f t="shared" si="2"/>
        <v>0.0014411298457991065</v>
      </c>
      <c r="O16">
        <f t="shared" si="3"/>
        <v>6.542327857905503</v>
      </c>
    </row>
    <row r="17" spans="1:15" ht="12">
      <c r="A17" s="19">
        <v>3000</v>
      </c>
      <c r="B17" s="19"/>
      <c r="C17" s="19">
        <v>915</v>
      </c>
      <c r="D17">
        <f t="shared" si="0"/>
        <v>0.8963157894736843</v>
      </c>
      <c r="E17" s="19">
        <v>681.2</v>
      </c>
      <c r="F17" s="19">
        <v>13.17</v>
      </c>
      <c r="G17" s="19">
        <v>0.926</v>
      </c>
      <c r="H17" s="19">
        <v>90.81</v>
      </c>
      <c r="I17" s="19">
        <v>48</v>
      </c>
      <c r="J17" s="19">
        <v>9</v>
      </c>
      <c r="K17" s="19">
        <v>26.82</v>
      </c>
      <c r="L17">
        <f t="shared" si="1"/>
        <v>1.2447378792355996</v>
      </c>
      <c r="N17">
        <f t="shared" si="2"/>
        <v>0.001467997651203758</v>
      </c>
      <c r="O17">
        <f t="shared" si="3"/>
        <v>6.523855948788533</v>
      </c>
    </row>
    <row r="18" spans="1:15" ht="12">
      <c r="A18" s="20">
        <v>3500</v>
      </c>
      <c r="B18" s="20"/>
      <c r="C18" s="20">
        <v>1068</v>
      </c>
      <c r="D18">
        <f t="shared" si="0"/>
        <v>0.8799999999999999</v>
      </c>
      <c r="E18" s="20">
        <v>668.8</v>
      </c>
      <c r="F18" s="20">
        <v>12.93</v>
      </c>
      <c r="G18" s="20">
        <v>0.909</v>
      </c>
      <c r="H18" s="20">
        <v>89.15</v>
      </c>
      <c r="I18" s="20">
        <v>47</v>
      </c>
      <c r="J18" s="20">
        <v>8</v>
      </c>
      <c r="K18" s="20">
        <v>26.33</v>
      </c>
      <c r="L18">
        <f t="shared" si="1"/>
        <v>1.291322314049587</v>
      </c>
      <c r="N18">
        <f t="shared" si="2"/>
        <v>0.0014952153110047847</v>
      </c>
      <c r="O18">
        <f t="shared" si="3"/>
        <v>6.505485061770492</v>
      </c>
    </row>
    <row r="19" spans="1:15" ht="12">
      <c r="A19" s="19">
        <v>4000</v>
      </c>
      <c r="B19" s="19"/>
      <c r="C19" s="19">
        <v>1220</v>
      </c>
      <c r="D19">
        <f t="shared" si="0"/>
        <v>0.8635526315789473</v>
      </c>
      <c r="E19" s="19">
        <v>656.3</v>
      </c>
      <c r="F19" s="19">
        <v>12.69</v>
      </c>
      <c r="G19" s="19">
        <v>0.892</v>
      </c>
      <c r="H19" s="19">
        <v>87.49</v>
      </c>
      <c r="I19" s="19">
        <v>45</v>
      </c>
      <c r="J19" s="19">
        <v>7</v>
      </c>
      <c r="K19" s="19">
        <v>25.84</v>
      </c>
      <c r="L19">
        <f t="shared" si="1"/>
        <v>1.3409802328694826</v>
      </c>
      <c r="N19">
        <f t="shared" si="2"/>
        <v>0.0015236934328813044</v>
      </c>
      <c r="O19">
        <f t="shared" si="3"/>
        <v>6.486618001479677</v>
      </c>
    </row>
    <row r="20" spans="1:15" ht="12">
      <c r="A20" s="20">
        <v>4500</v>
      </c>
      <c r="B20" s="20"/>
      <c r="C20" s="20">
        <v>1373</v>
      </c>
      <c r="D20">
        <f t="shared" si="0"/>
        <v>0.8478947368421053</v>
      </c>
      <c r="E20" s="20">
        <v>644.4</v>
      </c>
      <c r="F20" s="20">
        <v>12.46</v>
      </c>
      <c r="G20" s="20">
        <v>0.876</v>
      </c>
      <c r="H20" s="20">
        <v>85.91</v>
      </c>
      <c r="I20" s="20">
        <v>43</v>
      </c>
      <c r="J20" s="20">
        <v>6</v>
      </c>
      <c r="K20" s="20">
        <v>25.37</v>
      </c>
      <c r="L20">
        <f t="shared" si="1"/>
        <v>1.390964740007113</v>
      </c>
      <c r="N20">
        <f t="shared" si="2"/>
        <v>0.0015518311607697084</v>
      </c>
      <c r="O20">
        <f t="shared" si="3"/>
        <v>6.468319651302819</v>
      </c>
    </row>
    <row r="21" spans="1:15" ht="12">
      <c r="A21" s="19">
        <v>5000</v>
      </c>
      <c r="B21" s="19">
        <v>0.95</v>
      </c>
      <c r="C21" s="19">
        <v>1526</v>
      </c>
      <c r="D21">
        <f t="shared" si="0"/>
        <v>0.8322368421052632</v>
      </c>
      <c r="E21" s="19">
        <v>632.5</v>
      </c>
      <c r="F21" s="19">
        <v>12.23</v>
      </c>
      <c r="G21" s="19">
        <v>0.86</v>
      </c>
      <c r="H21" s="19">
        <v>84.33</v>
      </c>
      <c r="I21" s="19">
        <v>41</v>
      </c>
      <c r="J21" s="19">
        <v>5</v>
      </c>
      <c r="K21" s="19">
        <v>24.9</v>
      </c>
      <c r="L21">
        <f t="shared" si="1"/>
        <v>1.4437969660516488</v>
      </c>
      <c r="N21">
        <f t="shared" si="2"/>
        <v>0.0015810276679841897</v>
      </c>
      <c r="O21">
        <f t="shared" si="3"/>
        <v>6.4496802206016755</v>
      </c>
    </row>
    <row r="22" spans="1:15" ht="12">
      <c r="A22" s="20">
        <v>6000</v>
      </c>
      <c r="B22" s="20">
        <v>1.1</v>
      </c>
      <c r="C22" s="20">
        <v>1831</v>
      </c>
      <c r="D22">
        <f t="shared" si="0"/>
        <v>0.8017105263157894</v>
      </c>
      <c r="E22" s="20">
        <v>609.3</v>
      </c>
      <c r="F22" s="20">
        <v>11.78</v>
      </c>
      <c r="G22" s="20">
        <v>0.828</v>
      </c>
      <c r="H22" s="20">
        <v>81.22</v>
      </c>
      <c r="I22" s="20">
        <v>38</v>
      </c>
      <c r="J22" s="20">
        <v>3</v>
      </c>
      <c r="K22" s="20">
        <v>23.99</v>
      </c>
      <c r="L22">
        <f t="shared" si="1"/>
        <v>1.555839625581376</v>
      </c>
      <c r="N22">
        <f t="shared" si="2"/>
        <v>0.0016412276382734286</v>
      </c>
      <c r="O22">
        <f t="shared" si="3"/>
        <v>6.412310757254448</v>
      </c>
    </row>
    <row r="23" spans="1:15" ht="12">
      <c r="A23" s="19">
        <v>7000</v>
      </c>
      <c r="B23" s="19">
        <v>1.3</v>
      </c>
      <c r="C23" s="19">
        <v>2136</v>
      </c>
      <c r="D23">
        <f t="shared" si="0"/>
        <v>0.7719736842105264</v>
      </c>
      <c r="E23" s="19">
        <v>586.7</v>
      </c>
      <c r="F23" s="19">
        <v>11.34</v>
      </c>
      <c r="G23" s="19">
        <v>0.797</v>
      </c>
      <c r="H23" s="19">
        <v>78.19</v>
      </c>
      <c r="I23" s="19">
        <v>34</v>
      </c>
      <c r="J23" s="19">
        <v>1</v>
      </c>
      <c r="K23" s="19">
        <v>23.1</v>
      </c>
      <c r="L23">
        <f t="shared" si="1"/>
        <v>1.6780117907636662</v>
      </c>
      <c r="N23">
        <f t="shared" si="2"/>
        <v>0.001704448610874382</v>
      </c>
      <c r="O23">
        <f t="shared" si="3"/>
        <v>6.374513615931814</v>
      </c>
    </row>
    <row r="24" spans="1:15" ht="12">
      <c r="A24" s="20">
        <v>8000</v>
      </c>
      <c r="B24" s="20">
        <v>1.5</v>
      </c>
      <c r="C24" s="20">
        <v>2441</v>
      </c>
      <c r="D24">
        <f t="shared" si="0"/>
        <v>0.7428947368421053</v>
      </c>
      <c r="E24" s="20">
        <v>564.6</v>
      </c>
      <c r="F24" s="20">
        <v>10.91</v>
      </c>
      <c r="G24" s="20">
        <v>0.767</v>
      </c>
      <c r="H24" s="20">
        <v>75.22</v>
      </c>
      <c r="I24" s="20">
        <v>31</v>
      </c>
      <c r="J24" s="20">
        <v>-1</v>
      </c>
      <c r="K24" s="20">
        <v>22.23</v>
      </c>
      <c r="L24">
        <f t="shared" si="1"/>
        <v>1.8119467774514013</v>
      </c>
      <c r="N24">
        <f t="shared" si="2"/>
        <v>0.0017711654268508677</v>
      </c>
      <c r="O24">
        <f t="shared" si="3"/>
        <v>6.336117515819389</v>
      </c>
    </row>
    <row r="25" spans="1:15" ht="15">
      <c r="A25" s="22">
        <v>9000</v>
      </c>
      <c r="B25" s="19">
        <v>1.7</v>
      </c>
      <c r="C25" s="19">
        <v>2746</v>
      </c>
      <c r="D25">
        <f t="shared" si="0"/>
        <v>0.7148684210526315</v>
      </c>
      <c r="E25" s="19">
        <v>543.3</v>
      </c>
      <c r="F25" s="19">
        <v>10.5</v>
      </c>
      <c r="G25" s="19">
        <v>0.738</v>
      </c>
      <c r="H25" s="19">
        <v>72.4</v>
      </c>
      <c r="I25" s="19">
        <v>27</v>
      </c>
      <c r="J25" s="19">
        <v>-3</v>
      </c>
      <c r="K25" s="19">
        <v>21.39</v>
      </c>
      <c r="L25">
        <f t="shared" si="1"/>
        <v>1.9568060142243136</v>
      </c>
      <c r="N25">
        <f t="shared" si="2"/>
        <v>0.0018406037180195105</v>
      </c>
      <c r="O25">
        <f t="shared" si="3"/>
        <v>6.297661653557477</v>
      </c>
    </row>
    <row r="26" spans="1:15" ht="12">
      <c r="A26" s="23">
        <v>10000</v>
      </c>
      <c r="B26" s="20">
        <v>1.9</v>
      </c>
      <c r="C26" s="20">
        <v>3050</v>
      </c>
      <c r="D26">
        <f t="shared" si="0"/>
        <v>0.6877631578947369</v>
      </c>
      <c r="E26" s="20">
        <v>522.7</v>
      </c>
      <c r="F26" s="20">
        <v>10.1</v>
      </c>
      <c r="G26" s="20">
        <v>0.71</v>
      </c>
      <c r="H26" s="20">
        <v>69.64</v>
      </c>
      <c r="I26" s="20">
        <v>23</v>
      </c>
      <c r="J26" s="20">
        <v>-5</v>
      </c>
      <c r="K26" s="20">
        <v>20.58</v>
      </c>
      <c r="L26">
        <f t="shared" si="1"/>
        <v>2.114083732283065</v>
      </c>
      <c r="N26">
        <f t="shared" si="2"/>
        <v>0.0019131432944327529</v>
      </c>
      <c r="O26">
        <f t="shared" si="3"/>
        <v>6.259007685718876</v>
      </c>
    </row>
    <row r="27" spans="1:15" ht="12">
      <c r="A27" s="24">
        <v>15000</v>
      </c>
      <c r="B27" s="19">
        <v>2.8</v>
      </c>
      <c r="C27" s="19">
        <v>4577</v>
      </c>
      <c r="D27">
        <f t="shared" si="0"/>
        <v>0.5644736842105263</v>
      </c>
      <c r="E27" s="19">
        <v>429</v>
      </c>
      <c r="F27" s="19">
        <v>8.29</v>
      </c>
      <c r="G27" s="19">
        <v>0.583</v>
      </c>
      <c r="H27" s="19">
        <v>57.16</v>
      </c>
      <c r="I27" s="19">
        <v>6</v>
      </c>
      <c r="J27" s="19">
        <v>-14</v>
      </c>
      <c r="K27" s="19">
        <v>16.89</v>
      </c>
      <c r="L27">
        <f t="shared" si="1"/>
        <v>3.138431110459082</v>
      </c>
      <c r="N27">
        <f t="shared" si="2"/>
        <v>0.002331002331002331</v>
      </c>
      <c r="O27">
        <f t="shared" si="3"/>
        <v>6.061456918928017</v>
      </c>
    </row>
    <row r="28" spans="1:15" ht="12">
      <c r="A28" s="23">
        <v>20000</v>
      </c>
      <c r="B28" s="20">
        <v>3.8</v>
      </c>
      <c r="C28" s="20">
        <v>6102</v>
      </c>
      <c r="D28">
        <f t="shared" si="0"/>
        <v>0.4598684210526316</v>
      </c>
      <c r="E28" s="20">
        <v>349.5</v>
      </c>
      <c r="F28" s="20">
        <v>6.76</v>
      </c>
      <c r="G28" s="20">
        <v>0.475</v>
      </c>
      <c r="H28" s="20">
        <v>46.61</v>
      </c>
      <c r="I28" s="20">
        <v>-12</v>
      </c>
      <c r="J28" s="20">
        <v>-24</v>
      </c>
      <c r="K28" s="20">
        <v>13.76</v>
      </c>
      <c r="L28">
        <f t="shared" si="1"/>
        <v>4.728602683989594</v>
      </c>
      <c r="N28">
        <f t="shared" si="2"/>
        <v>0.002861230329041488</v>
      </c>
      <c r="O28">
        <f t="shared" si="3"/>
        <v>5.856503561673865</v>
      </c>
    </row>
    <row r="29" spans="1:15" ht="12">
      <c r="A29" s="24">
        <v>25000</v>
      </c>
      <c r="B29" s="19">
        <v>4.7</v>
      </c>
      <c r="C29" s="19">
        <v>7628</v>
      </c>
      <c r="D29">
        <f t="shared" si="0"/>
        <v>0.371578947368421</v>
      </c>
      <c r="E29" s="19">
        <v>282.4</v>
      </c>
      <c r="F29" s="19">
        <v>5.46</v>
      </c>
      <c r="G29" s="19">
        <v>0.384</v>
      </c>
      <c r="H29" s="19">
        <v>37.65</v>
      </c>
      <c r="I29" s="19">
        <v>-30</v>
      </c>
      <c r="J29" s="19">
        <v>-34</v>
      </c>
      <c r="K29" s="19">
        <v>11.12</v>
      </c>
      <c r="L29">
        <f t="shared" si="1"/>
        <v>7.242655024917945</v>
      </c>
      <c r="N29">
        <f t="shared" si="2"/>
        <v>0.003541076487252125</v>
      </c>
      <c r="O29">
        <f t="shared" si="3"/>
        <v>5.643324505619087</v>
      </c>
    </row>
    <row r="30" spans="1:15" ht="12">
      <c r="A30" s="23">
        <v>30000</v>
      </c>
      <c r="B30" s="20">
        <v>5.7</v>
      </c>
      <c r="C30" s="20">
        <v>9153</v>
      </c>
      <c r="D30">
        <f t="shared" si="0"/>
        <v>0.2975</v>
      </c>
      <c r="E30" s="20">
        <v>226.1</v>
      </c>
      <c r="F30" s="20">
        <v>4.37</v>
      </c>
      <c r="G30" s="20">
        <v>0.307</v>
      </c>
      <c r="H30" s="20">
        <v>30.13</v>
      </c>
      <c r="I30" s="20">
        <v>-48</v>
      </c>
      <c r="J30" s="20">
        <v>-44</v>
      </c>
      <c r="K30" s="20">
        <v>8.903</v>
      </c>
      <c r="L30">
        <f t="shared" si="1"/>
        <v>11.298637101899583</v>
      </c>
      <c r="N30">
        <f t="shared" si="2"/>
        <v>0.004422821760283061</v>
      </c>
      <c r="O30">
        <f t="shared" si="3"/>
        <v>5.420977379283924</v>
      </c>
    </row>
    <row r="31" spans="1:15" ht="12">
      <c r="A31" s="24">
        <v>35000</v>
      </c>
      <c r="B31" s="19">
        <v>6.6</v>
      </c>
      <c r="C31" s="24">
        <v>10679</v>
      </c>
      <c r="D31">
        <f t="shared" si="0"/>
        <v>0.23592105263157898</v>
      </c>
      <c r="E31" s="19">
        <v>179.3</v>
      </c>
      <c r="F31" s="19">
        <v>3.47</v>
      </c>
      <c r="G31" s="19">
        <v>0.244</v>
      </c>
      <c r="H31" s="19">
        <v>23.93</v>
      </c>
      <c r="I31" s="19">
        <v>-66</v>
      </c>
      <c r="J31" s="19">
        <v>-54</v>
      </c>
      <c r="K31" s="19">
        <v>7.06</v>
      </c>
      <c r="L31">
        <f t="shared" si="1"/>
        <v>17.966629225820554</v>
      </c>
      <c r="N31">
        <f t="shared" si="2"/>
        <v>0.005577244841048522</v>
      </c>
      <c r="O31">
        <f t="shared" si="3"/>
        <v>5.189060380611087</v>
      </c>
    </row>
    <row r="32" spans="1:15" ht="12">
      <c r="A32" s="23">
        <v>40000</v>
      </c>
      <c r="B32" s="20">
        <v>7.6</v>
      </c>
      <c r="C32" s="23">
        <v>12204</v>
      </c>
      <c r="D32">
        <f t="shared" si="0"/>
        <v>0.1857894736842105</v>
      </c>
      <c r="E32" s="20">
        <v>141.2</v>
      </c>
      <c r="F32" s="20">
        <v>2.73</v>
      </c>
      <c r="G32" s="20">
        <v>0.192</v>
      </c>
      <c r="H32" s="20">
        <v>18.82</v>
      </c>
      <c r="I32" s="20">
        <v>-70</v>
      </c>
      <c r="J32" s="20">
        <v>-57</v>
      </c>
      <c r="K32" s="20">
        <v>5.558</v>
      </c>
      <c r="L32">
        <f t="shared" si="1"/>
        <v>28.97062009967178</v>
      </c>
      <c r="N32">
        <f t="shared" si="2"/>
        <v>0.00708215297450425</v>
      </c>
      <c r="O32">
        <f t="shared" si="3"/>
        <v>4.950177325059141</v>
      </c>
    </row>
    <row r="33" spans="1:15" ht="12">
      <c r="A33" s="24">
        <v>45000</v>
      </c>
      <c r="B33" s="19">
        <v>8.5</v>
      </c>
      <c r="C33" s="24">
        <v>13730</v>
      </c>
      <c r="D33">
        <f t="shared" si="0"/>
        <v>0.14618421052631578</v>
      </c>
      <c r="E33" s="19">
        <v>111.1</v>
      </c>
      <c r="F33" s="19">
        <v>2.15</v>
      </c>
      <c r="G33" s="19">
        <v>0.151</v>
      </c>
      <c r="H33" s="19">
        <v>14.82</v>
      </c>
      <c r="I33" s="19">
        <v>-70</v>
      </c>
      <c r="J33" s="19">
        <v>-57</v>
      </c>
      <c r="K33" s="19">
        <v>4.375</v>
      </c>
      <c r="L33">
        <f t="shared" si="1"/>
        <v>46.79495852375517</v>
      </c>
      <c r="N33">
        <f t="shared" si="2"/>
        <v>0.009000900090009001</v>
      </c>
      <c r="O33">
        <f t="shared" si="3"/>
        <v>4.7104306966455844</v>
      </c>
    </row>
    <row r="34" spans="1:15" ht="12">
      <c r="A34" s="23">
        <v>50000</v>
      </c>
      <c r="B34" s="20">
        <v>9.5</v>
      </c>
      <c r="C34" s="23">
        <v>15255</v>
      </c>
      <c r="D34">
        <f t="shared" si="0"/>
        <v>0.11513157894736842</v>
      </c>
      <c r="E34" s="20">
        <v>87.5</v>
      </c>
      <c r="F34" s="20">
        <v>1.69</v>
      </c>
      <c r="G34" s="20">
        <v>0.119</v>
      </c>
      <c r="H34" s="20">
        <v>11.65</v>
      </c>
      <c r="I34" s="20">
        <v>-70</v>
      </c>
      <c r="J34" s="20">
        <v>-57</v>
      </c>
      <c r="K34" s="20">
        <v>3.444</v>
      </c>
      <c r="L34">
        <f t="shared" si="1"/>
        <v>75.44163265306123</v>
      </c>
      <c r="N34">
        <f t="shared" si="2"/>
        <v>0.011428571428571429</v>
      </c>
      <c r="O34">
        <f t="shared" si="3"/>
        <v>4.471638793363569</v>
      </c>
    </row>
    <row r="35" spans="1:15" ht="12">
      <c r="A35" s="24">
        <v>55000</v>
      </c>
      <c r="B35" s="19">
        <v>10.4</v>
      </c>
      <c r="C35" s="24">
        <v>16781</v>
      </c>
      <c r="D35">
        <f t="shared" si="0"/>
        <v>0.09065789473684212</v>
      </c>
      <c r="E35" s="19">
        <v>68.9</v>
      </c>
      <c r="F35" s="19">
        <v>1.33</v>
      </c>
      <c r="G35" s="19">
        <v>0.0935</v>
      </c>
      <c r="H35" s="19">
        <v>9.17</v>
      </c>
      <c r="I35" s="19">
        <v>-70</v>
      </c>
      <c r="J35" s="19">
        <v>-57</v>
      </c>
      <c r="K35" s="19">
        <v>2.712</v>
      </c>
      <c r="L35">
        <f t="shared" si="1"/>
        <v>121.67146597685796</v>
      </c>
      <c r="N35">
        <f t="shared" si="2"/>
        <v>0.014513788098693758</v>
      </c>
      <c r="O35">
        <f t="shared" si="3"/>
        <v>4.232656178019613</v>
      </c>
    </row>
    <row r="36" spans="1:15" ht="12">
      <c r="A36" s="23">
        <v>60000</v>
      </c>
      <c r="B36" s="20">
        <v>11.4</v>
      </c>
      <c r="C36" s="23">
        <v>18306</v>
      </c>
      <c r="D36">
        <f t="shared" si="0"/>
        <v>0.07131578947368421</v>
      </c>
      <c r="E36" s="20">
        <v>54.2</v>
      </c>
      <c r="F36" s="20">
        <v>1.05</v>
      </c>
      <c r="G36" s="20">
        <v>0.0738</v>
      </c>
      <c r="H36" s="20">
        <v>7.24</v>
      </c>
      <c r="I36" s="20">
        <v>-70</v>
      </c>
      <c r="J36" s="20">
        <v>-57</v>
      </c>
      <c r="K36" s="20">
        <v>2.135</v>
      </c>
      <c r="L36">
        <f t="shared" si="1"/>
        <v>196.62041638866575</v>
      </c>
      <c r="N36">
        <f t="shared" si="2"/>
        <v>0.01845018450184502</v>
      </c>
      <c r="O36">
        <f t="shared" si="3"/>
        <v>3.9926809084456005</v>
      </c>
    </row>
    <row r="37" spans="1:15" ht="12">
      <c r="A37" s="24">
        <v>70000</v>
      </c>
      <c r="B37" s="19">
        <v>13.3</v>
      </c>
      <c r="C37" s="24">
        <v>21357</v>
      </c>
      <c r="D37">
        <f t="shared" si="0"/>
        <v>0.0443421052631579</v>
      </c>
      <c r="E37" s="19">
        <v>33.7</v>
      </c>
      <c r="F37" s="19">
        <v>0.651</v>
      </c>
      <c r="G37" s="19">
        <v>0.651</v>
      </c>
      <c r="H37" s="19">
        <v>4.49</v>
      </c>
      <c r="I37" s="19">
        <v>-67</v>
      </c>
      <c r="J37" s="19">
        <v>-55</v>
      </c>
      <c r="K37" s="19">
        <v>1.325</v>
      </c>
      <c r="L37">
        <f t="shared" si="1"/>
        <v>508.5894918507691</v>
      </c>
      <c r="N37">
        <f t="shared" si="2"/>
        <v>0.029673590504451036</v>
      </c>
      <c r="O37">
        <f t="shared" si="3"/>
        <v>3.517497837358316</v>
      </c>
    </row>
    <row r="38" spans="1:15" ht="12">
      <c r="A38" s="23">
        <v>80000</v>
      </c>
      <c r="B38" s="20">
        <v>15.2</v>
      </c>
      <c r="C38" s="23">
        <v>24408</v>
      </c>
      <c r="D38">
        <f t="shared" si="0"/>
        <v>0.02763157894736842</v>
      </c>
      <c r="E38" s="20">
        <v>21</v>
      </c>
      <c r="F38" s="20">
        <v>0.406</v>
      </c>
      <c r="G38" s="20">
        <v>0.406</v>
      </c>
      <c r="H38" s="20">
        <v>2.8</v>
      </c>
      <c r="I38" s="20">
        <v>-62</v>
      </c>
      <c r="J38" s="20">
        <v>-52</v>
      </c>
      <c r="K38" s="20">
        <v>0.8273</v>
      </c>
      <c r="L38">
        <f t="shared" si="1"/>
        <v>1309.750566893424</v>
      </c>
      <c r="N38">
        <f t="shared" si="2"/>
        <v>0.047619047619047616</v>
      </c>
      <c r="O38">
        <f t="shared" si="3"/>
        <v>3.044522437723423</v>
      </c>
    </row>
    <row r="39" spans="1:15" ht="12">
      <c r="A39" s="24">
        <v>90000</v>
      </c>
      <c r="B39" s="19">
        <v>17.1</v>
      </c>
      <c r="C39" s="24">
        <v>27459</v>
      </c>
      <c r="D39">
        <f t="shared" si="0"/>
        <v>0.017368421052631578</v>
      </c>
      <c r="E39" s="19">
        <v>13.2</v>
      </c>
      <c r="F39" s="19">
        <v>0.255</v>
      </c>
      <c r="G39" s="19">
        <v>0.255</v>
      </c>
      <c r="H39" s="19">
        <v>1.76</v>
      </c>
      <c r="I39" s="19">
        <v>-57</v>
      </c>
      <c r="J39" s="19">
        <v>-59</v>
      </c>
      <c r="K39" s="19">
        <v>0.52</v>
      </c>
      <c r="L39">
        <f t="shared" si="1"/>
        <v>3314.9678604224064</v>
      </c>
      <c r="N39">
        <f t="shared" si="2"/>
        <v>0.07575757575757576</v>
      </c>
      <c r="O39">
        <f t="shared" si="3"/>
        <v>2.580216829592325</v>
      </c>
    </row>
    <row r="40" spans="1:15" ht="12">
      <c r="A40" s="23">
        <v>100000</v>
      </c>
      <c r="B40" s="20">
        <v>18.9</v>
      </c>
      <c r="C40" s="23">
        <v>30510</v>
      </c>
      <c r="D40">
        <f t="shared" si="0"/>
        <v>0.011</v>
      </c>
      <c r="E40" s="20">
        <v>8.36</v>
      </c>
      <c r="F40" s="20">
        <v>0.162</v>
      </c>
      <c r="G40" s="20">
        <v>0.162</v>
      </c>
      <c r="H40" s="20">
        <v>1.12</v>
      </c>
      <c r="I40" s="20">
        <v>-51</v>
      </c>
      <c r="J40" s="20">
        <v>-46</v>
      </c>
      <c r="K40" s="20">
        <v>0.329</v>
      </c>
      <c r="L40">
        <f t="shared" si="1"/>
        <v>8264.462809917357</v>
      </c>
      <c r="N40">
        <f t="shared" si="2"/>
        <v>0.11961722488038279</v>
      </c>
      <c r="O40">
        <f t="shared" si="3"/>
        <v>2.1234584270966104</v>
      </c>
    </row>
    <row r="43" spans="1:3" ht="12">
      <c r="A43" t="s">
        <v>63</v>
      </c>
      <c r="B43" t="s">
        <v>64</v>
      </c>
      <c r="C43" t="s">
        <v>65</v>
      </c>
    </row>
    <row r="44" spans="1:3" ht="12">
      <c r="A44" s="18">
        <v>0.23</v>
      </c>
      <c r="B44" s="18">
        <f aca="true" t="shared" si="4" ref="B44:B49">0.821*298/A44</f>
        <v>1063.7304347826087</v>
      </c>
      <c r="C44" s="18">
        <f aca="true" t="shared" si="5" ref="C44:C49">1/B44</f>
        <v>0.0009400877960254724</v>
      </c>
    </row>
    <row r="45" spans="1:3" ht="12">
      <c r="A45" s="18">
        <v>0.47</v>
      </c>
      <c r="B45" s="18">
        <f t="shared" si="4"/>
        <v>520.5489361702128</v>
      </c>
      <c r="C45" s="18">
        <f t="shared" si="5"/>
        <v>0.0019210489744868348</v>
      </c>
    </row>
    <row r="46" spans="1:3" ht="12">
      <c r="A46" s="18">
        <v>0.589</v>
      </c>
      <c r="B46" s="18">
        <f t="shared" si="4"/>
        <v>415.3786078098472</v>
      </c>
      <c r="C46" s="18">
        <f t="shared" si="5"/>
        <v>0.002407442225473927</v>
      </c>
    </row>
    <row r="47" spans="1:3" ht="12">
      <c r="A47" s="18">
        <v>1.25</v>
      </c>
      <c r="B47" s="18">
        <f t="shared" si="4"/>
        <v>195.72639999999998</v>
      </c>
      <c r="C47" s="18">
        <f t="shared" si="5"/>
        <v>0.005109172804486263</v>
      </c>
    </row>
    <row r="48" spans="1:3" ht="12">
      <c r="A48" s="18">
        <v>2.69</v>
      </c>
      <c r="B48" s="18">
        <f t="shared" si="4"/>
        <v>90.95092936802973</v>
      </c>
      <c r="C48" s="18">
        <f t="shared" si="5"/>
        <v>0.010994939875254437</v>
      </c>
    </row>
    <row r="49" spans="1:3" ht="12">
      <c r="A49" s="18">
        <v>5.78</v>
      </c>
      <c r="B49" s="18">
        <f t="shared" si="4"/>
        <v>42.32837370242214</v>
      </c>
      <c r="C49" s="18">
        <f t="shared" si="5"/>
        <v>0.02362481504794448</v>
      </c>
    </row>
  </sheetData>
  <sheetProtection/>
  <printOptions/>
  <pageMargins left="0.75" right="0.75" top="1" bottom="1" header="0.5" footer="0.5"/>
  <pageSetup orientation="portrait" r:id="rId2"/>
  <drawing r:id="rId1"/>
</worksheet>
</file>

<file path=xl/worksheets/sheet5.xml><?xml version="1.0" encoding="utf-8"?>
<worksheet xmlns="http://schemas.openxmlformats.org/spreadsheetml/2006/main" xmlns:r="http://schemas.openxmlformats.org/officeDocument/2006/relationships">
  <dimension ref="A1:L15"/>
  <sheetViews>
    <sheetView zoomScalePageLayoutView="0" workbookViewId="0" topLeftCell="A1">
      <selection activeCell="B7" sqref="B7"/>
    </sheetView>
  </sheetViews>
  <sheetFormatPr defaultColWidth="9.140625" defaultRowHeight="12.75"/>
  <cols>
    <col min="1" max="1" width="14.57421875" style="0" bestFit="1" customWidth="1"/>
    <col min="2" max="2" width="11.140625" style="0" bestFit="1" customWidth="1"/>
  </cols>
  <sheetData>
    <row r="1" spans="1:3" ht="12.75">
      <c r="A1" s="1" t="s">
        <v>14</v>
      </c>
      <c r="B1" s="1" t="s">
        <v>67</v>
      </c>
      <c r="C1" t="s">
        <v>66</v>
      </c>
    </row>
    <row r="2" spans="1:2" ht="12">
      <c r="A2" s="27">
        <v>0.23</v>
      </c>
      <c r="B2" s="17">
        <f aca="true" t="shared" si="0" ref="B2:B7">0.0821*298/A2</f>
        <v>106.37304347826087</v>
      </c>
    </row>
    <row r="3" spans="1:2" ht="12">
      <c r="A3" s="27">
        <v>0.47</v>
      </c>
      <c r="B3" s="17">
        <f t="shared" si="0"/>
        <v>52.054893617021285</v>
      </c>
    </row>
    <row r="4" spans="1:2" ht="12">
      <c r="A4" s="27">
        <v>0.589</v>
      </c>
      <c r="B4" s="17">
        <f t="shared" si="0"/>
        <v>41.53786078098472</v>
      </c>
    </row>
    <row r="5" spans="1:2" ht="12">
      <c r="A5" s="27">
        <v>1.25</v>
      </c>
      <c r="B5" s="17">
        <f t="shared" si="0"/>
        <v>19.57264</v>
      </c>
    </row>
    <row r="6" spans="1:2" ht="12">
      <c r="A6" s="27">
        <v>2.69</v>
      </c>
      <c r="B6" s="17">
        <f t="shared" si="0"/>
        <v>9.095092936802974</v>
      </c>
    </row>
    <row r="7" spans="1:2" ht="12">
      <c r="A7" s="27">
        <v>5.78</v>
      </c>
      <c r="B7" s="17">
        <f t="shared" si="0"/>
        <v>4.232837370242215</v>
      </c>
    </row>
    <row r="8" spans="1:7" ht="12">
      <c r="A8" s="42" t="s">
        <v>68</v>
      </c>
      <c r="B8" s="42"/>
      <c r="C8" s="42"/>
      <c r="D8" s="42"/>
      <c r="E8" s="42"/>
      <c r="F8" s="42"/>
      <c r="G8" s="42"/>
    </row>
    <row r="9" spans="1:12" ht="13.5" thickBot="1">
      <c r="A9" s="42"/>
      <c r="B9" s="42"/>
      <c r="C9" s="42"/>
      <c r="D9" s="42"/>
      <c r="E9" s="42"/>
      <c r="F9" s="42"/>
      <c r="G9" s="42"/>
      <c r="K9" s="36" t="s">
        <v>90</v>
      </c>
      <c r="L9" s="36" t="s">
        <v>91</v>
      </c>
    </row>
    <row r="10" spans="1:12" ht="12">
      <c r="A10" s="42"/>
      <c r="B10" s="42"/>
      <c r="C10" s="42"/>
      <c r="D10" s="42"/>
      <c r="E10" s="42"/>
      <c r="F10" s="42"/>
      <c r="G10" s="42"/>
      <c r="K10" s="34">
        <v>106.37304347826087</v>
      </c>
      <c r="L10" s="35">
        <f aca="true" t="shared" si="1" ref="L10:L15">A2*101.325</f>
        <v>23.304750000000002</v>
      </c>
    </row>
    <row r="11" spans="1:12" ht="12">
      <c r="A11" s="42"/>
      <c r="B11" s="42"/>
      <c r="C11" s="42"/>
      <c r="D11" s="42"/>
      <c r="E11" s="42"/>
      <c r="F11" s="42"/>
      <c r="G11" s="42"/>
      <c r="K11" s="32">
        <v>52.054893617021285</v>
      </c>
      <c r="L11" s="33">
        <f t="shared" si="1"/>
        <v>47.622749999999996</v>
      </c>
    </row>
    <row r="12" spans="1:12" ht="12">
      <c r="A12" s="42"/>
      <c r="B12" s="42"/>
      <c r="C12" s="42"/>
      <c r="D12" s="42"/>
      <c r="E12" s="42"/>
      <c r="F12" s="42"/>
      <c r="G12" s="42"/>
      <c r="K12" s="32">
        <v>41.53786078098472</v>
      </c>
      <c r="L12" s="33">
        <f t="shared" si="1"/>
        <v>59.680425</v>
      </c>
    </row>
    <row r="13" spans="1:12" ht="12">
      <c r="A13" s="42"/>
      <c r="B13" s="42"/>
      <c r="C13" s="42"/>
      <c r="D13" s="42"/>
      <c r="E13" s="42"/>
      <c r="F13" s="42"/>
      <c r="G13" s="42"/>
      <c r="K13" s="32">
        <v>19.57264</v>
      </c>
      <c r="L13" s="33">
        <f t="shared" si="1"/>
        <v>126.65625</v>
      </c>
    </row>
    <row r="14" spans="1:12" ht="12">
      <c r="A14" s="42"/>
      <c r="B14" s="42"/>
      <c r="C14" s="42"/>
      <c r="D14" s="42"/>
      <c r="E14" s="42"/>
      <c r="F14" s="42"/>
      <c r="G14" s="42"/>
      <c r="K14" s="32">
        <v>9.095092936802974</v>
      </c>
      <c r="L14" s="33">
        <f t="shared" si="1"/>
        <v>272.56425</v>
      </c>
    </row>
    <row r="15" spans="1:12" ht="12">
      <c r="A15" s="42"/>
      <c r="B15" s="42"/>
      <c r="C15" s="42"/>
      <c r="D15" s="42"/>
      <c r="E15" s="42"/>
      <c r="F15" s="42"/>
      <c r="G15" s="42"/>
      <c r="K15" s="32">
        <v>4.232837370242215</v>
      </c>
      <c r="L15" s="33">
        <f t="shared" si="1"/>
        <v>585.6585</v>
      </c>
    </row>
  </sheetData>
  <sheetProtection/>
  <mergeCells count="1">
    <mergeCell ref="A8:G15"/>
  </mergeCells>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G53"/>
  <sheetViews>
    <sheetView zoomScalePageLayoutView="0" workbookViewId="0" topLeftCell="A1">
      <selection activeCell="F2" sqref="F2"/>
    </sheetView>
  </sheetViews>
  <sheetFormatPr defaultColWidth="9.140625" defaultRowHeight="12.75"/>
  <cols>
    <col min="1" max="1" width="13.00390625" style="0" bestFit="1" customWidth="1"/>
    <col min="2" max="2" width="13.140625" style="0" bestFit="1" customWidth="1"/>
    <col min="5" max="6" width="13.140625" style="0" bestFit="1" customWidth="1"/>
  </cols>
  <sheetData>
    <row r="1" spans="1:6" ht="12.75">
      <c r="A1" s="11" t="s">
        <v>87</v>
      </c>
      <c r="B1" s="11" t="s">
        <v>88</v>
      </c>
      <c r="E1" s="11" t="s">
        <v>87</v>
      </c>
      <c r="F1" s="11" t="s">
        <v>88</v>
      </c>
    </row>
    <row r="2" spans="1:7" ht="12">
      <c r="A2">
        <v>1</v>
      </c>
      <c r="B2">
        <f>5.89/A2^2+1.45567-0.3</f>
        <v>7.04567</v>
      </c>
      <c r="E2">
        <v>1</v>
      </c>
      <c r="F2">
        <f>5.89/E2^2+1.45567-0.3</f>
        <v>7.04567</v>
      </c>
      <c r="G2" t="s">
        <v>89</v>
      </c>
    </row>
    <row r="3" spans="1:6" ht="12">
      <c r="A3">
        <v>2</v>
      </c>
      <c r="B3">
        <f>5.89/A3^2+1.45567+0.25</f>
        <v>3.1781699999999997</v>
      </c>
      <c r="E3">
        <v>2</v>
      </c>
      <c r="F3">
        <f>5.89/E3^2+1.45567+0.25</f>
        <v>3.1781699999999997</v>
      </c>
    </row>
    <row r="4" spans="1:6" ht="12">
      <c r="A4">
        <v>5</v>
      </c>
      <c r="B4">
        <f>5.89/A4^2+1.45567+0.14</f>
        <v>1.83127</v>
      </c>
      <c r="E4">
        <v>5</v>
      </c>
      <c r="F4">
        <f>5.89/E4^2+1.45567+0.14</f>
        <v>1.83127</v>
      </c>
    </row>
    <row r="5" spans="1:6" ht="12">
      <c r="A5">
        <v>9</v>
      </c>
      <c r="B5">
        <f>5.89/A5^2+1.45567-0.199</f>
        <v>1.329386049382716</v>
      </c>
      <c r="E5">
        <v>9</v>
      </c>
      <c r="F5">
        <f>5.89/E5^2+1.45567+0.199</f>
        <v>1.7273860493827162</v>
      </c>
    </row>
    <row r="6" spans="1:6" ht="12">
      <c r="A6">
        <v>15</v>
      </c>
      <c r="B6">
        <f>5.89/A6^2+1.45567+0.29</f>
        <v>1.771847777777778</v>
      </c>
      <c r="E6">
        <v>15</v>
      </c>
      <c r="F6">
        <f>5.89/E6^2+1.45567+0.023</f>
        <v>1.5048477777777778</v>
      </c>
    </row>
    <row r="7" spans="1:6" ht="12">
      <c r="A7" t="s">
        <v>86</v>
      </c>
      <c r="B7" t="s">
        <v>83</v>
      </c>
      <c r="E7" t="s">
        <v>86</v>
      </c>
      <c r="F7" t="s">
        <v>83</v>
      </c>
    </row>
    <row r="48" spans="3:4" ht="12">
      <c r="C48" t="s">
        <v>82</v>
      </c>
      <c r="D48" t="s">
        <v>81</v>
      </c>
    </row>
    <row r="49" spans="3:4" ht="12">
      <c r="C49">
        <f>1/A2^2</f>
        <v>1</v>
      </c>
      <c r="D49">
        <f>B2</f>
        <v>7.04567</v>
      </c>
    </row>
    <row r="50" spans="3:4" ht="12">
      <c r="C50">
        <f>1/A3^2</f>
        <v>0.25</v>
      </c>
      <c r="D50">
        <f>B3</f>
        <v>3.1781699999999997</v>
      </c>
    </row>
    <row r="51" spans="3:4" ht="12">
      <c r="C51">
        <f>1/A4^2</f>
        <v>0.04</v>
      </c>
      <c r="D51">
        <f>B4</f>
        <v>1.83127</v>
      </c>
    </row>
    <row r="52" spans="3:4" ht="12">
      <c r="C52">
        <f>1/A5^2</f>
        <v>0.012345679012345678</v>
      </c>
      <c r="D52">
        <f>B5</f>
        <v>1.329386049382716</v>
      </c>
    </row>
    <row r="53" spans="3:4" ht="12">
      <c r="C53">
        <f>1/A6^2</f>
        <v>0.0044444444444444444</v>
      </c>
      <c r="D53">
        <f>B6</f>
        <v>1.771847777777778</v>
      </c>
    </row>
  </sheetData>
  <sheetProtection/>
  <printOptions/>
  <pageMargins left="0.75" right="0.75" top="1" bottom="1" header="0.5" footer="0.5"/>
  <pageSetup orientation="portrait" r:id="rId2"/>
  <drawing r:id="rId1"/>
</worksheet>
</file>

<file path=xl/worksheets/sheet7.xml><?xml version="1.0" encoding="utf-8"?>
<worksheet xmlns="http://schemas.openxmlformats.org/spreadsheetml/2006/main" xmlns:r="http://schemas.openxmlformats.org/officeDocument/2006/relationships">
  <dimension ref="A1:G16"/>
  <sheetViews>
    <sheetView zoomScale="75" zoomScaleNormal="75" zoomScalePageLayoutView="0" workbookViewId="0" topLeftCell="A1">
      <selection activeCell="G7" sqref="G7"/>
    </sheetView>
  </sheetViews>
  <sheetFormatPr defaultColWidth="9.140625" defaultRowHeight="12.75"/>
  <cols>
    <col min="1" max="1" width="14.57421875" style="0" bestFit="1" customWidth="1"/>
    <col min="2" max="2" width="13.8515625" style="0" bestFit="1" customWidth="1"/>
  </cols>
  <sheetData>
    <row r="1" ht="12.75">
      <c r="A1" s="1" t="s">
        <v>72</v>
      </c>
    </row>
    <row r="2" spans="1:6" ht="12.75">
      <c r="A2" s="1" t="s">
        <v>69</v>
      </c>
      <c r="B2" s="1" t="s">
        <v>71</v>
      </c>
      <c r="C2" s="43" t="s">
        <v>70</v>
      </c>
      <c r="D2" s="43"/>
      <c r="E2" s="43"/>
      <c r="F2" s="43"/>
    </row>
    <row r="3" spans="1:6" ht="12">
      <c r="A3" s="18">
        <v>1E-11</v>
      </c>
      <c r="B3" s="18">
        <f aca="true" t="shared" si="0" ref="B3:B8">9000000000*0.0000000000000000001602^2/A3^2*100000</f>
        <v>0.23097636000000005</v>
      </c>
      <c r="C3" s="43"/>
      <c r="D3" s="43"/>
      <c r="E3" s="43"/>
      <c r="F3" s="43"/>
    </row>
    <row r="4" spans="1:4" ht="14.25">
      <c r="A4" s="18">
        <v>5E-11</v>
      </c>
      <c r="B4" s="18">
        <f t="shared" si="0"/>
        <v>0.0092390544</v>
      </c>
      <c r="D4" t="s">
        <v>73</v>
      </c>
    </row>
    <row r="5" spans="1:2" ht="12">
      <c r="A5" s="18">
        <v>1E-10</v>
      </c>
      <c r="B5" s="18">
        <f t="shared" si="0"/>
        <v>0.0023097636</v>
      </c>
    </row>
    <row r="6" spans="1:7" ht="12">
      <c r="A6" s="18">
        <v>2.5E-10</v>
      </c>
      <c r="B6" s="18">
        <f t="shared" si="0"/>
        <v>0.000369562176</v>
      </c>
      <c r="G6" t="s">
        <v>84</v>
      </c>
    </row>
    <row r="7" spans="1:2" ht="12">
      <c r="A7" s="18">
        <v>5E-10</v>
      </c>
      <c r="B7" s="18">
        <f t="shared" si="0"/>
        <v>9.2390544E-05</v>
      </c>
    </row>
    <row r="8" spans="1:2" ht="12">
      <c r="A8" s="18">
        <v>5E-09</v>
      </c>
      <c r="B8" s="18">
        <f t="shared" si="0"/>
        <v>9.2390544E-07</v>
      </c>
    </row>
    <row r="9" spans="1:7" ht="12">
      <c r="A9" s="42" t="s">
        <v>74</v>
      </c>
      <c r="B9" s="42"/>
      <c r="C9" s="42"/>
      <c r="D9" s="42"/>
      <c r="E9" s="42"/>
      <c r="F9" s="42"/>
      <c r="G9" s="28"/>
    </row>
    <row r="10" spans="1:7" ht="12">
      <c r="A10" s="42"/>
      <c r="B10" s="42"/>
      <c r="C10" s="42"/>
      <c r="D10" s="42"/>
      <c r="E10" s="42"/>
      <c r="F10" s="42"/>
      <c r="G10" s="28"/>
    </row>
    <row r="11" spans="1:7" ht="12">
      <c r="A11" s="42"/>
      <c r="B11" s="42"/>
      <c r="C11" s="42"/>
      <c r="D11" s="42"/>
      <c r="E11" s="42"/>
      <c r="F11" s="42"/>
      <c r="G11" s="28"/>
    </row>
    <row r="12" spans="1:7" ht="12">
      <c r="A12" s="42"/>
      <c r="B12" s="42"/>
      <c r="C12" s="42"/>
      <c r="D12" s="42"/>
      <c r="E12" s="42"/>
      <c r="F12" s="42"/>
      <c r="G12" s="28"/>
    </row>
    <row r="13" spans="1:7" ht="12">
      <c r="A13" s="42"/>
      <c r="B13" s="42"/>
      <c r="C13" s="42"/>
      <c r="D13" s="42"/>
      <c r="E13" s="42"/>
      <c r="F13" s="42"/>
      <c r="G13" s="28"/>
    </row>
    <row r="14" spans="1:7" ht="12">
      <c r="A14" s="42"/>
      <c r="B14" s="42"/>
      <c r="C14" s="42"/>
      <c r="D14" s="42"/>
      <c r="E14" s="42"/>
      <c r="F14" s="42"/>
      <c r="G14" s="28"/>
    </row>
    <row r="15" spans="1:7" ht="12">
      <c r="A15" s="42"/>
      <c r="B15" s="42"/>
      <c r="C15" s="42"/>
      <c r="D15" s="42"/>
      <c r="E15" s="42"/>
      <c r="F15" s="42"/>
      <c r="G15" s="28"/>
    </row>
    <row r="16" spans="1:7" ht="12">
      <c r="A16" s="42"/>
      <c r="B16" s="42"/>
      <c r="C16" s="42"/>
      <c r="D16" s="42"/>
      <c r="E16" s="42"/>
      <c r="F16" s="42"/>
      <c r="G16" s="28"/>
    </row>
  </sheetData>
  <sheetProtection/>
  <mergeCells count="2">
    <mergeCell ref="C2:F3"/>
    <mergeCell ref="A9:F16"/>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G16"/>
  <sheetViews>
    <sheetView zoomScale="175" zoomScaleNormal="175" zoomScalePageLayoutView="0" workbookViewId="0" topLeftCell="A1">
      <selection activeCell="B4" sqref="B4"/>
    </sheetView>
  </sheetViews>
  <sheetFormatPr defaultColWidth="9.140625" defaultRowHeight="12.75"/>
  <cols>
    <col min="1" max="1" width="14.57421875" style="0" bestFit="1" customWidth="1"/>
    <col min="2" max="2" width="13.8515625" style="0" bestFit="1" customWidth="1"/>
  </cols>
  <sheetData>
    <row r="1" ht="12.75">
      <c r="A1" s="1" t="s">
        <v>72</v>
      </c>
    </row>
    <row r="2" spans="1:6" ht="12.75">
      <c r="A2" s="1" t="s">
        <v>69</v>
      </c>
      <c r="B2" s="1" t="s">
        <v>75</v>
      </c>
      <c r="C2" s="43" t="s">
        <v>70</v>
      </c>
      <c r="D2" s="43"/>
      <c r="E2" s="43"/>
      <c r="F2" s="43"/>
    </row>
    <row r="3" spans="1:6" ht="12">
      <c r="A3" s="30">
        <v>1</v>
      </c>
      <c r="B3" s="31">
        <f>0.0000000000667*$E$7*80/(A3+$E$5)^2</f>
        <v>783.0822277062767</v>
      </c>
      <c r="C3" s="43"/>
      <c r="D3" s="43"/>
      <c r="E3" s="43"/>
      <c r="F3" s="43"/>
    </row>
    <row r="4" spans="1:5" ht="12">
      <c r="A4" s="17">
        <v>10</v>
      </c>
      <c r="B4" s="31">
        <f>0.0000000000667*$E$7*80/(A4+$E$5)^2</f>
        <v>783.0800177302566</v>
      </c>
      <c r="E4" t="s">
        <v>76</v>
      </c>
    </row>
    <row r="5" spans="1:6" ht="12">
      <c r="A5" s="17">
        <v>50</v>
      </c>
      <c r="B5" s="31">
        <f>0.0000000000667*$E$7*80/(A5+$E$5)^2</f>
        <v>783.0701957277986</v>
      </c>
      <c r="E5" s="18">
        <v>6378100</v>
      </c>
      <c r="F5" t="s">
        <v>79</v>
      </c>
    </row>
    <row r="6" spans="1:5" ht="12">
      <c r="A6" s="17">
        <v>100</v>
      </c>
      <c r="B6" s="31">
        <f>0.0000000000667*$E$7*80/(A6+$E$5)^2</f>
        <v>783.0579184845889</v>
      </c>
      <c r="E6" t="s">
        <v>77</v>
      </c>
    </row>
    <row r="7" spans="1:6" ht="12">
      <c r="A7" s="17">
        <v>200</v>
      </c>
      <c r="B7" s="31">
        <f>0.0000000000667*$E$7*80/(A7+$E$5)^2</f>
        <v>783.0333648643442</v>
      </c>
      <c r="E7" s="18">
        <v>5.97E+24</v>
      </c>
      <c r="F7" t="s">
        <v>78</v>
      </c>
    </row>
    <row r="8" spans="1:2" ht="12">
      <c r="A8" s="18"/>
      <c r="B8" s="18"/>
    </row>
    <row r="9" spans="1:7" ht="12">
      <c r="A9" s="42" t="s">
        <v>80</v>
      </c>
      <c r="B9" s="42"/>
      <c r="C9" s="42"/>
      <c r="D9" s="42"/>
      <c r="E9" s="42"/>
      <c r="F9" s="42"/>
      <c r="G9" s="28"/>
    </row>
    <row r="10" spans="1:7" ht="12">
      <c r="A10" s="42"/>
      <c r="B10" s="42"/>
      <c r="C10" s="42"/>
      <c r="D10" s="42"/>
      <c r="E10" s="42"/>
      <c r="F10" s="42"/>
      <c r="G10" s="28"/>
    </row>
    <row r="11" spans="1:7" ht="12">
      <c r="A11" s="42"/>
      <c r="B11" s="42"/>
      <c r="C11" s="42"/>
      <c r="D11" s="42"/>
      <c r="E11" s="42"/>
      <c r="F11" s="42"/>
      <c r="G11" s="28"/>
    </row>
    <row r="12" spans="1:7" ht="12">
      <c r="A12" s="42"/>
      <c r="B12" s="42"/>
      <c r="C12" s="42"/>
      <c r="D12" s="42"/>
      <c r="E12" s="42"/>
      <c r="F12" s="42"/>
      <c r="G12" s="28"/>
    </row>
    <row r="13" spans="1:7" ht="12">
      <c r="A13" s="42"/>
      <c r="B13" s="42"/>
      <c r="C13" s="42"/>
      <c r="D13" s="42"/>
      <c r="E13" s="42"/>
      <c r="F13" s="42"/>
      <c r="G13" s="28"/>
    </row>
    <row r="14" spans="1:7" ht="12">
      <c r="A14" s="42"/>
      <c r="B14" s="42"/>
      <c r="C14" s="42"/>
      <c r="D14" s="42"/>
      <c r="E14" s="42"/>
      <c r="F14" s="42"/>
      <c r="G14" s="28"/>
    </row>
    <row r="15" spans="1:7" ht="12">
      <c r="A15" s="42"/>
      <c r="B15" s="42"/>
      <c r="C15" s="42"/>
      <c r="D15" s="42"/>
      <c r="E15" s="42"/>
      <c r="F15" s="42"/>
      <c r="G15" s="28"/>
    </row>
    <row r="16" spans="1:7" ht="12">
      <c r="A16" s="42"/>
      <c r="B16" s="42"/>
      <c r="C16" s="42"/>
      <c r="D16" s="42"/>
      <c r="E16" s="42"/>
      <c r="F16" s="42"/>
      <c r="G16" s="28"/>
    </row>
  </sheetData>
  <sheetProtection/>
  <mergeCells count="2">
    <mergeCell ref="C2:F3"/>
    <mergeCell ref="A9:F16"/>
  </mergeCell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Fuzz, Ultd.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Danielle Keller</dc:creator>
  <cp:keywords/>
  <dc:description/>
  <cp:lastModifiedBy>Aaron Keller</cp:lastModifiedBy>
  <cp:lastPrinted>2007-12-11T13:48:59Z</cp:lastPrinted>
  <dcterms:created xsi:type="dcterms:W3CDTF">2007-11-25T15:23:55Z</dcterms:created>
  <dcterms:modified xsi:type="dcterms:W3CDTF">2019-09-23T19:39:27Z</dcterms:modified>
  <cp:category/>
  <cp:version/>
  <cp:contentType/>
  <cp:contentStatus/>
</cp:coreProperties>
</file>